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6.xml" ContentType="application/vnd.ms-excel.person+xml"/>
  <Override PartName="/xl/persons/person11.xml" ContentType="application/vnd.ms-excel.person+xml"/>
  <Override PartName="/xl/persons/person0.xml" ContentType="application/vnd.ms-excel.person+xml"/>
  <Override PartName="/xl/persons/person5.xml" ContentType="application/vnd.ms-excel.person+xml"/>
  <Override PartName="/xl/persons/person10.xml" ContentType="application/vnd.ms-excel.person+xml"/>
  <Override PartName="/xl/persons/person8.xml" ContentType="application/vnd.ms-excel.person+xml"/>
  <Override PartName="/xl/persons/person12.xml" ContentType="application/vnd.ms-excel.person+xml"/>
  <Override PartName="/xl/persons/person3.xml" ContentType="application/vnd.ms-excel.person+xml"/>
  <Override PartName="/xl/persons/person7.xml" ContentType="application/vnd.ms-excel.person+xml"/>
  <Override PartName="/xl/persons/person.xml" ContentType="application/vnd.ms-excel.person+xml"/>
  <Override PartName="/xl/persons/person2.xml" ContentType="application/vnd.ms-excel.person+xml"/>
  <Override PartName="/xl/persons/person9.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https://d.docs.live.net/a33803c090aef45f/Documents/Gulf Swimming/"/>
    </mc:Choice>
  </mc:AlternateContent>
  <xr:revisionPtr revIDLastSave="19" documentId="13_ncr:1_{F434A6F5-A2B8-4E2A-A73F-197133CBD47A}" xr6:coauthVersionLast="47" xr6:coauthVersionMax="47" xr10:uidLastSave="{EA789116-7274-4BD1-BDFB-1924EFBAC8C1}"/>
  <bookViews>
    <workbookView xWindow="-98" yWindow="-98" windowWidth="22695" windowHeight="14595" xr2:uid="{00000000-000D-0000-FFFF-FFFF00000000}"/>
  </bookViews>
  <sheets>
    <sheet name="Jr &amp; Sr Adjusted" sheetId="2" r:id="rId1"/>
  </sheets>
  <calcPr calcId="191029"/>
</workbook>
</file>

<file path=xl/calcChain.xml><?xml version="1.0" encoding="utf-8"?>
<calcChain xmlns="http://schemas.openxmlformats.org/spreadsheetml/2006/main">
  <c r="P27" i="2" l="1"/>
  <c r="N27" i="2"/>
  <c r="L27" i="2"/>
  <c r="K27" i="2"/>
  <c r="J27" i="2"/>
  <c r="H27" i="2"/>
  <c r="G27" i="2"/>
  <c r="R8" i="2"/>
  <c r="Q8" i="2"/>
  <c r="H10" i="2"/>
  <c r="H4" i="2"/>
  <c r="H5" i="2"/>
  <c r="H6" i="2"/>
  <c r="H7" i="2"/>
  <c r="H8" i="2"/>
  <c r="H3" i="2"/>
  <c r="G6" i="2"/>
  <c r="J6" i="2"/>
  <c r="K6" i="2" s="1"/>
  <c r="J23" i="2" s="1"/>
  <c r="N6" i="2"/>
  <c r="L23" i="2" l="1"/>
  <c r="N23" i="2"/>
  <c r="R6" i="2"/>
  <c r="H23" i="2" s="1"/>
  <c r="K23" i="2"/>
  <c r="P23" i="2"/>
  <c r="Q6" i="2"/>
  <c r="G23" i="2" s="1"/>
  <c r="A65" i="2"/>
  <c r="N8" i="2"/>
  <c r="G3" i="2"/>
  <c r="G4" i="2"/>
  <c r="J4" i="2" s="1"/>
  <c r="K4" i="2" s="1"/>
  <c r="G5" i="2"/>
  <c r="J5" i="2" s="1"/>
  <c r="K5" i="2" s="1"/>
  <c r="G7" i="2"/>
  <c r="J7" i="2" s="1"/>
  <c r="K7" i="2" s="1"/>
  <c r="G8" i="2"/>
  <c r="J8" i="2" s="1"/>
  <c r="K8" i="2" s="1"/>
  <c r="G10" i="2"/>
  <c r="J10" i="2" s="1"/>
  <c r="K10" i="2" s="1"/>
  <c r="G12" i="2"/>
  <c r="H12" i="2" s="1"/>
  <c r="J12" i="2" s="1"/>
  <c r="K12" i="2" s="1"/>
  <c r="G13" i="2"/>
  <c r="H13" i="2" s="1"/>
  <c r="J13" i="2" s="1"/>
  <c r="K13" i="2" s="1"/>
  <c r="A63" i="2"/>
  <c r="A61" i="2"/>
  <c r="A59" i="2"/>
  <c r="A81" i="2"/>
  <c r="A79" i="2"/>
  <c r="A77" i="2"/>
  <c r="A75" i="2"/>
  <c r="A73" i="2"/>
  <c r="A71" i="2"/>
  <c r="A69" i="2"/>
  <c r="A67" i="2"/>
  <c r="N25" i="2" l="1"/>
  <c r="L25" i="2"/>
  <c r="J25" i="2"/>
  <c r="K25" i="2"/>
  <c r="K24" i="2"/>
  <c r="P24" i="2"/>
  <c r="G25" i="2"/>
  <c r="N3" i="2"/>
  <c r="N13" i="2"/>
  <c r="Q13" i="2" s="1"/>
  <c r="N12" i="2"/>
  <c r="Q12" i="2" s="1"/>
  <c r="N10" i="2"/>
  <c r="R10" i="2" s="1"/>
  <c r="N9" i="2"/>
  <c r="N7" i="2"/>
  <c r="Q7" i="2" s="1"/>
  <c r="G24" i="2" s="1"/>
  <c r="N5" i="2"/>
  <c r="R5" i="2" s="1"/>
  <c r="N4" i="2"/>
  <c r="R4" i="2" s="1"/>
  <c r="J24" i="2" l="1"/>
  <c r="N24" i="2"/>
  <c r="L24" i="2"/>
  <c r="Q5" i="2"/>
  <c r="R7" i="2"/>
  <c r="H24" i="2" s="1"/>
  <c r="R13" i="2"/>
  <c r="Q10" i="2"/>
  <c r="Q4" i="2"/>
  <c r="R12" i="2"/>
  <c r="H25" i="2"/>
  <c r="J3" i="2"/>
  <c r="K3" i="2" s="1"/>
  <c r="Q3" i="2" l="1"/>
  <c r="G20" i="2" s="1"/>
  <c r="R3" i="2"/>
  <c r="H21" i="2" l="1"/>
  <c r="G21" i="2"/>
  <c r="G22" i="2"/>
  <c r="J21" i="2"/>
  <c r="L21" i="2"/>
  <c r="K21" i="2"/>
  <c r="N21" i="2"/>
  <c r="P21" i="2"/>
  <c r="H22" i="2"/>
  <c r="H28" i="2"/>
  <c r="K22" i="2"/>
  <c r="L22" i="2"/>
  <c r="J22" i="2"/>
  <c r="G28" i="2"/>
  <c r="H20" i="2"/>
  <c r="P20" i="2" l="1"/>
  <c r="N20" i="2"/>
  <c r="L20" i="2"/>
  <c r="K20" i="2"/>
  <c r="J20" i="2"/>
</calcChain>
</file>

<file path=xl/sharedStrings.xml><?xml version="1.0" encoding="utf-8"?>
<sst xmlns="http://schemas.openxmlformats.org/spreadsheetml/2006/main" count="154" uniqueCount="93">
  <si>
    <t>MEETS</t>
  </si>
  <si>
    <t>DATES</t>
  </si>
  <si>
    <t>TOTAL NIGHTS</t>
  </si>
  <si>
    <t>LOCATION</t>
  </si>
  <si>
    <t>LODGING</t>
  </si>
  <si>
    <t>ADD TAX</t>
  </si>
  <si>
    <t>DOUBLE</t>
  </si>
  <si>
    <t>M&amp;I</t>
  </si>
  <si>
    <t>DAILY TOTAL</t>
  </si>
  <si>
    <t>NET DAILY TOTAL</t>
  </si>
  <si>
    <t xml:space="preserve">% </t>
  </si>
  <si>
    <t>MIN TOTAL</t>
  </si>
  <si>
    <t>MAX TOTAL</t>
  </si>
  <si>
    <t>Orlando, FL</t>
  </si>
  <si>
    <t>TOTAL DAYS</t>
  </si>
  <si>
    <t>NIGHTS</t>
  </si>
  <si>
    <t>2 nights</t>
  </si>
  <si>
    <t>3 nights</t>
  </si>
  <si>
    <t>4 nights</t>
  </si>
  <si>
    <t>5 nights</t>
  </si>
  <si>
    <t>6 nights</t>
  </si>
  <si>
    <t>Example: If a swimmer swims on day 2 and day 4, the reimbursement will be for 5 days, 4 nights.</t>
  </si>
  <si>
    <t>REIMBURSEMENTS</t>
  </si>
  <si>
    <t xml:space="preserve">MIN TOTAL is three days, two nights for swimming one event. Counts one day before 1st event 1 day after last event.  </t>
  </si>
  <si>
    <t>MAX TOTAL is for swimming on the first and last day. Counts one day before 1st event and 1 day after last event.</t>
  </si>
  <si>
    <t xml:space="preserve">Swimmer will only be reimbursed for one day before 1st event to one day after last event based on lodging nights.  </t>
  </si>
  <si>
    <t>Open Water Nat</t>
  </si>
  <si>
    <t>NCSA LC Juniors</t>
  </si>
  <si>
    <t xml:space="preserve">MIN TOTAL for Trials is three days, two nights for swimming one event or four days and three nights if arriving two days prior to first event. Counts one or two days before 1st event 1 day after last event.  </t>
  </si>
  <si>
    <t>If National Event is held in the Greater Houston Metropolitan Area  –  No Reimbursement for those swimmers residing in the Greater Houston Metro Area.</t>
  </si>
  <si>
    <t>If National Event is held in the Bryan-College Station Metropolitan Area  –  No Reimbursement for those swimmers residing in the Bryan-College Station Metro Area.</t>
  </si>
  <si>
    <r>
      <t>1.</t>
    </r>
    <r>
      <rPr>
        <sz val="7"/>
        <color theme="1"/>
        <rFont val="Times New Roman"/>
        <family val="1"/>
      </rPr>
      <t xml:space="preserve">       </t>
    </r>
    <r>
      <rPr>
        <sz val="11"/>
        <color theme="1"/>
        <rFont val="Calibri"/>
        <family val="2"/>
        <scheme val="minor"/>
      </rPr>
      <t>No Hotel Stay, commuting each day. - Roundtrip mileage will be paid at the current year’s IRS mileage rate for each day actually competing at the Meet.  No Per Diem</t>
    </r>
  </si>
  <si>
    <r>
      <t>2.</t>
    </r>
    <r>
      <rPr>
        <sz val="7"/>
        <color theme="1"/>
        <rFont val="Times New Roman"/>
        <family val="1"/>
      </rPr>
      <t xml:space="preserve">       </t>
    </r>
    <r>
      <rPr>
        <sz val="11"/>
        <color theme="1"/>
        <rFont val="Calibri"/>
        <family val="2"/>
        <scheme val="minor"/>
      </rPr>
      <t>With Hotel Stay –</t>
    </r>
  </si>
  <si>
    <r>
      <t>a.</t>
    </r>
    <r>
      <rPr>
        <sz val="7"/>
        <color theme="1"/>
        <rFont val="Times New Roman"/>
        <family val="1"/>
      </rPr>
      <t xml:space="preserve">       </t>
    </r>
    <r>
      <rPr>
        <sz val="11"/>
        <color theme="1"/>
        <rFont val="Calibri"/>
        <family val="2"/>
        <scheme val="minor"/>
      </rPr>
      <t>Only one roundtrip will be allowed.   No airfare calculation.</t>
    </r>
  </si>
  <si>
    <r>
      <t>b.</t>
    </r>
    <r>
      <rPr>
        <sz val="7"/>
        <color theme="1"/>
        <rFont val="Times New Roman"/>
        <family val="1"/>
      </rPr>
      <t xml:space="preserve">      </t>
    </r>
    <r>
      <rPr>
        <sz val="11"/>
        <color theme="1"/>
        <rFont val="Calibri"/>
        <family val="2"/>
        <scheme val="minor"/>
      </rPr>
      <t>Per Diem will only be paid for the number of nights of a required Hotel Stay.  Officials will not receive a per diem.</t>
    </r>
  </si>
  <si>
    <r>
      <t>c.</t>
    </r>
    <r>
      <rPr>
        <sz val="7"/>
        <color theme="1"/>
        <rFont val="Times New Roman"/>
        <family val="1"/>
      </rPr>
      <t xml:space="preserve">       </t>
    </r>
    <r>
      <rPr>
        <sz val="11"/>
        <color theme="1"/>
        <rFont val="Calibri"/>
        <family val="2"/>
        <scheme val="minor"/>
      </rPr>
      <t>Hotel and Per Diem will be calculated using our current Meet Reimbursement formula, using the GSA per diem tables for the year and location of the Meet.</t>
    </r>
  </si>
  <si>
    <r>
      <rPr>
        <sz val="11"/>
        <color theme="1"/>
        <rFont val="Calibri"/>
        <family val="2"/>
      </rPr>
      <t>**</t>
    </r>
    <r>
      <rPr>
        <sz val="11"/>
        <color theme="1"/>
        <rFont val="Calibri"/>
        <family val="2"/>
        <scheme val="minor"/>
      </rPr>
      <t>For those swimmers competing in a National Level Meet outside their Metro Area but within the Gulf LSC:</t>
    </r>
  </si>
  <si>
    <t>St Petersburg, FL</t>
  </si>
  <si>
    <t>GENERAL TRAVEL WITHIN THE GULF SWIMMING LSC</t>
  </si>
  <si>
    <t>The following guidelines will apply when conducting Gulf Business within the LSC.</t>
  </si>
  <si>
    <r>
      <t>2.</t>
    </r>
    <r>
      <rPr>
        <sz val="7"/>
        <color theme="1"/>
        <rFont val="Times New Roman"/>
        <family val="1"/>
      </rPr>
      <t xml:space="preserve">     </t>
    </r>
    <r>
      <rPr>
        <sz val="10"/>
        <color theme="1"/>
        <rFont val="Arial"/>
        <family val="2"/>
      </rPr>
      <t>Mileage reimbursement will be available when traveling on Gulf Business when attending special meetings or when traveling is required to carry out assigned duties.</t>
    </r>
  </si>
  <si>
    <r>
      <t>3.</t>
    </r>
    <r>
      <rPr>
        <sz val="7"/>
        <color theme="1"/>
        <rFont val="Times New Roman"/>
        <family val="1"/>
      </rPr>
      <t xml:space="preserve">     </t>
    </r>
    <r>
      <rPr>
        <sz val="10"/>
        <color theme="1"/>
        <rFont val="Arial"/>
        <family val="2"/>
      </rPr>
      <t xml:space="preserve">No mileage reimbursements will be made if the person is receiving a stipend from Gulf Swimming for the event. </t>
    </r>
  </si>
  <si>
    <r>
      <t>4.</t>
    </r>
    <r>
      <rPr>
        <sz val="7"/>
        <color theme="1"/>
        <rFont val="Times New Roman"/>
        <family val="1"/>
      </rPr>
      <t xml:space="preserve">     </t>
    </r>
    <r>
      <rPr>
        <sz val="10"/>
        <color theme="1"/>
        <rFont val="Arial"/>
        <family val="2"/>
      </rPr>
      <t>If the meeting is a breakfast or lunch meeting, reasonable meal expenses will be approved.</t>
    </r>
  </si>
  <si>
    <r>
      <t>5.</t>
    </r>
    <r>
      <rPr>
        <sz val="7"/>
        <color theme="1"/>
        <rFont val="Times New Roman"/>
        <family val="1"/>
      </rPr>
      <t xml:space="preserve">     </t>
    </r>
    <r>
      <rPr>
        <sz val="10"/>
        <color theme="1"/>
        <rFont val="Arial"/>
        <family val="2"/>
      </rPr>
      <t>No meal reimbursement or Gulf per diem will be available when traveling to USA Swimming workshops where a per diem is given by USA Swimming.</t>
    </r>
  </si>
  <si>
    <r>
      <t>1.</t>
    </r>
    <r>
      <rPr>
        <sz val="7"/>
        <color theme="1"/>
        <rFont val="Times New Roman"/>
        <family val="1"/>
      </rPr>
      <t xml:space="preserve">     </t>
    </r>
    <r>
      <rPr>
        <sz val="10"/>
        <color theme="1"/>
        <rFont val="Arial"/>
        <family val="2"/>
      </rPr>
      <t xml:space="preserve">No reimbursement when attending Gulf Swimming scheduled meetings, i.e. Board of Directors, House of Delegates and regular TPC meetings or </t>
    </r>
    <r>
      <rPr>
        <sz val="10"/>
        <color rgb="FFFF0000"/>
        <rFont val="Arial"/>
        <family val="2"/>
      </rPr>
      <t>any Swim Meet</t>
    </r>
    <r>
      <rPr>
        <sz val="10"/>
        <color theme="1"/>
        <rFont val="Arial"/>
        <family val="2"/>
      </rPr>
      <t xml:space="preserve"> unless included on Athlete Meet Reimbursements.</t>
    </r>
  </si>
  <si>
    <t>Southern Zone Sr Meet</t>
  </si>
  <si>
    <t>ICSA</t>
  </si>
  <si>
    <t>Per Gulf Swimmings Rules &amp; Regulations</t>
  </si>
  <si>
    <t>ISCA Summer Sr Championships</t>
  </si>
  <si>
    <t xml:space="preserve">SC (Winter) US Open </t>
  </si>
  <si>
    <t xml:space="preserve">SC (Winter) Juniors  West </t>
  </si>
  <si>
    <t>Indianapolis, IL</t>
  </si>
  <si>
    <t>#</t>
  </si>
  <si>
    <t>NCSA Spring Champs</t>
  </si>
  <si>
    <t>@</t>
  </si>
  <si>
    <t>@  Reimbursements will be made to teams, NOT individuals</t>
  </si>
  <si>
    <t>REIMBURSEMENT  DUE DATE</t>
  </si>
  <si>
    <t xml:space="preserve">Irvine, CA </t>
  </si>
  <si>
    <t xml:space="preserve">Futures </t>
  </si>
  <si>
    <t>TBD</t>
  </si>
  <si>
    <t>7/27/2024</t>
  </si>
  <si>
    <t>7/29/2023</t>
  </si>
  <si>
    <t>7/30/2024</t>
  </si>
  <si>
    <r>
      <rPr>
        <sz val="14"/>
        <rFont val="Calibri"/>
        <family val="2"/>
      </rPr>
      <t xml:space="preserve">* </t>
    </r>
    <r>
      <rPr>
        <sz val="11"/>
        <rFont val="Calibri"/>
        <family val="2"/>
      </rPr>
      <t>A club can choose to go to any of the 3 locations but the reimbursement will be the same as for Mesa</t>
    </r>
  </si>
  <si>
    <t>3/18-22/2025</t>
  </si>
  <si>
    <t>7/24-28/2025</t>
  </si>
  <si>
    <t>3/25-29/2025</t>
  </si>
  <si>
    <t>7/29-8/2/2025</t>
  </si>
  <si>
    <t>National Championships</t>
  </si>
  <si>
    <t>6/3-7/2025</t>
  </si>
  <si>
    <t>7/23-26/2025</t>
  </si>
  <si>
    <t>Justin, TX</t>
  </si>
  <si>
    <t>Speedo Junior Nationals</t>
  </si>
  <si>
    <t>7-30-8/3/2025</t>
  </si>
  <si>
    <t>7/30-8/2/2025</t>
  </si>
  <si>
    <t>Tupelo, MS</t>
  </si>
  <si>
    <t>12/4-7/2025</t>
  </si>
  <si>
    <t>12/10-13/2025</t>
  </si>
  <si>
    <r>
      <t>AIRFARE</t>
    </r>
    <r>
      <rPr>
        <b/>
        <sz val="10"/>
        <rFont val="Calibri"/>
        <family val="2"/>
      </rPr>
      <t>*</t>
    </r>
    <r>
      <rPr>
        <b/>
        <sz val="10"/>
        <rFont val="Arial"/>
        <family val="2"/>
      </rPr>
      <t>/ Transpotation</t>
    </r>
  </si>
  <si>
    <t>NET AIRFARE / Transportation</t>
  </si>
  <si>
    <t>4/4-6/2025</t>
  </si>
  <si>
    <t>Sarasota, FL</t>
  </si>
  <si>
    <t>Austin, TX</t>
  </si>
  <si>
    <t>3/22/2025</t>
  </si>
  <si>
    <t>3/29/2025</t>
  </si>
  <si>
    <t>4/6/2025</t>
  </si>
  <si>
    <t>6/7/2025</t>
  </si>
  <si>
    <t>7/30-8/3/2025</t>
  </si>
  <si>
    <t>12/7/2025</t>
  </si>
  <si>
    <t>12/13/2025</t>
  </si>
  <si>
    <t>COACH REIMBURSEMENT FOR NATIONAL MEETS FROM 1/1/2025 TO 12/31/2025</t>
  </si>
  <si>
    <t xml:space="preserve"> </t>
  </si>
  <si>
    <t># Max mileage allowance - 562 Round Trip @ 0.70/mile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</si>
</sst>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0"/>
    <numFmt numFmtId="165" formatCode="&quot;$&quot;#,##0"/>
    <numFmt numFmtId="166" formatCode="m/d;@"/>
    <numFmt numFmtId="167" formatCode="m/d/yy;@"/>
    <numFmt numFmtId="168" formatCode="&quot;$&quot;#,##0.00"/>
    <numFmt numFmtId="169" formatCode="[$$-409]#,##0.00"/>
  </numFmts>
  <fonts count="17" x14ac:knownFonts="1">
    <font>
      <sz val="11"/>
      <color theme="1"/>
      <name val="Calibri"/>
      <family val="2"/>
      <scheme val="minor"/>
    </font>
    <font>
      <b/>
      <sz val="10"/>
      <name val="Arial"/>
      <family val="2"/>
    </font>
    <font>
      <sz val="10"/>
      <name val="Arial"/>
      <family val="2"/>
    </font>
    <font>
      <b/>
      <sz val="10"/>
      <name val="Calibri"/>
      <family val="2"/>
    </font>
    <font>
      <b/>
      <sz val="11"/>
      <color theme="1"/>
      <name val="Calibri"/>
      <family val="2"/>
      <scheme val="minor"/>
    </font>
    <font>
      <sz val="11"/>
      <name val="Calibri"/>
      <family val="2"/>
      <scheme val="minor"/>
    </font>
    <font>
      <sz val="7"/>
      <color theme="1"/>
      <name val="Times New Roman"/>
      <family val="1"/>
    </font>
    <font>
      <sz val="11"/>
      <color theme="1"/>
      <name val="Calibri"/>
      <family val="2"/>
    </font>
    <font>
      <b/>
      <u/>
      <sz val="10"/>
      <color theme="1"/>
      <name val="Arial"/>
      <family val="2"/>
    </font>
    <font>
      <sz val="10"/>
      <color theme="1"/>
      <name val="Arial"/>
      <family val="2"/>
    </font>
    <font>
      <sz val="10"/>
      <color rgb="FFFF0000"/>
      <name val="Arial"/>
      <family val="2"/>
    </font>
    <font>
      <sz val="8"/>
      <name val="Calibri"/>
      <family val="2"/>
      <scheme val="minor"/>
    </font>
    <font>
      <b/>
      <sz val="11"/>
      <color rgb="FFFF0000"/>
      <name val="Calibri"/>
      <family val="2"/>
      <scheme val="minor"/>
    </font>
    <font>
      <strike/>
      <sz val="11"/>
      <color theme="1"/>
      <name val="Calibri"/>
      <family val="2"/>
      <scheme val="minor"/>
    </font>
    <font>
      <sz val="11"/>
      <color rgb="FFFF0000"/>
      <name val="Calibri"/>
      <family val="2"/>
      <scheme val="minor"/>
    </font>
    <font>
      <sz val="11"/>
      <name val="Calibri"/>
      <family val="2"/>
    </font>
    <font>
      <sz val="14"/>
      <name val="Calibri"/>
      <family val="2"/>
    </font>
  </fonts>
  <fills count="2">
    <fill>
      <patternFill patternType="none"/>
    </fill>
    <fill>
      <patternFill patternType="gray125"/>
    </fill>
  </fills>
  <borders count="1">
    <border>
      <left/>
      <right/>
      <top/>
      <bottom/>
      <diagonal/>
    </border>
  </borders>
  <cellStyleXfs count="1">
    <xf numFmtId="164" fontId="0" fillId="0" borderId="0"/>
  </cellStyleXfs>
  <cellXfs count="43">
    <xf numFmtId="164" fontId="0" fillId="0" borderId="0" xfId="0"/>
    <xf numFmtId="164" fontId="1" fillId="0" borderId="0" xfId="0" applyFont="1" applyAlignment="1">
      <alignment horizontal="centerContinuous"/>
    </xf>
    <xf numFmtId="164" fontId="0" fillId="0" borderId="0" xfId="0" applyAlignment="1">
      <alignment horizontal="centerContinuous"/>
    </xf>
    <xf numFmtId="164" fontId="1" fillId="0" borderId="0" xfId="0" applyFont="1" applyAlignment="1">
      <alignment horizontal="center" wrapText="1"/>
    </xf>
    <xf numFmtId="164" fontId="2" fillId="0" borderId="0" xfId="0" applyFont="1"/>
    <xf numFmtId="165" fontId="0" fillId="0" borderId="0" xfId="0" applyNumberFormat="1"/>
    <xf numFmtId="164" fontId="0" fillId="0" borderId="0" xfId="0" applyAlignment="1">
      <alignment horizontal="center"/>
    </xf>
    <xf numFmtId="3" fontId="0" fillId="0" borderId="0" xfId="0" applyNumberFormat="1" applyAlignment="1">
      <alignment horizontal="center"/>
    </xf>
    <xf numFmtId="3" fontId="0" fillId="0" borderId="0" xfId="0" applyNumberFormat="1"/>
    <xf numFmtId="164" fontId="4" fillId="0" borderId="0" xfId="0" applyFont="1"/>
    <xf numFmtId="164" fontId="0" fillId="0" borderId="0" xfId="0" applyAlignment="1">
      <alignment vertical="center"/>
    </xf>
    <xf numFmtId="164" fontId="0" fillId="0" borderId="0" xfId="0" applyAlignment="1">
      <alignment horizontal="left" vertical="center" indent="5"/>
    </xf>
    <xf numFmtId="164" fontId="0" fillId="0" borderId="0" xfId="0" applyAlignment="1">
      <alignment horizontal="left" vertical="center" indent="10"/>
    </xf>
    <xf numFmtId="3" fontId="5" fillId="0" borderId="0" xfId="0" applyNumberFormat="1" applyFont="1" applyAlignment="1">
      <alignment horizontal="center"/>
    </xf>
    <xf numFmtId="166" fontId="5" fillId="0" borderId="0" xfId="0" quotePrefix="1" applyNumberFormat="1" applyFont="1" applyAlignment="1">
      <alignment horizontal="left"/>
    </xf>
    <xf numFmtId="164" fontId="5" fillId="0" borderId="0" xfId="0" applyFont="1"/>
    <xf numFmtId="164" fontId="5" fillId="0" borderId="0" xfId="0" applyFont="1" applyAlignment="1">
      <alignment horizontal="center"/>
    </xf>
    <xf numFmtId="2" fontId="5" fillId="0" borderId="0" xfId="0" applyNumberFormat="1" applyFont="1"/>
    <xf numFmtId="165" fontId="5" fillId="0" borderId="0" xfId="0" applyNumberFormat="1" applyFont="1"/>
    <xf numFmtId="164" fontId="8" fillId="0" borderId="0" xfId="0" applyFont="1" applyAlignment="1">
      <alignment horizontal="left" vertical="center" indent="1"/>
    </xf>
    <xf numFmtId="164" fontId="9" fillId="0" borderId="0" xfId="0" applyFont="1" applyAlignment="1">
      <alignment horizontal="left" vertical="center" indent="1"/>
    </xf>
    <xf numFmtId="164" fontId="9" fillId="0" borderId="0" xfId="0" applyFont="1" applyAlignment="1">
      <alignment horizontal="left" vertical="center" indent="3"/>
    </xf>
    <xf numFmtId="168" fontId="0" fillId="0" borderId="0" xfId="0" applyNumberFormat="1"/>
    <xf numFmtId="164" fontId="2" fillId="0" borderId="0" xfId="0" applyFont="1" applyAlignment="1">
      <alignment horizontal="center"/>
    </xf>
    <xf numFmtId="164" fontId="5" fillId="0" borderId="0" xfId="0" applyFont="1" applyAlignment="1">
      <alignment horizontal="centerContinuous"/>
    </xf>
    <xf numFmtId="3" fontId="5" fillId="0" borderId="0" xfId="0" applyNumberFormat="1" applyFont="1" applyAlignment="1">
      <alignment horizontal="centerContinuous"/>
    </xf>
    <xf numFmtId="166" fontId="5" fillId="0" borderId="0" xfId="0" quotePrefix="1" applyNumberFormat="1" applyFont="1" applyAlignment="1">
      <alignment horizontal="centerContinuous"/>
    </xf>
    <xf numFmtId="169" fontId="5" fillId="0" borderId="0" xfId="0" applyNumberFormat="1" applyFont="1" applyAlignment="1">
      <alignment horizontal="centerContinuous"/>
    </xf>
    <xf numFmtId="165" fontId="5" fillId="0" borderId="0" xfId="0" applyNumberFormat="1" applyFont="1" applyAlignment="1">
      <alignment horizontal="centerContinuous"/>
    </xf>
    <xf numFmtId="2" fontId="5" fillId="0" borderId="0" xfId="0" applyNumberFormat="1" applyFont="1" applyAlignment="1">
      <alignment horizontal="centerContinuous"/>
    </xf>
    <xf numFmtId="169" fontId="5" fillId="0" borderId="0" xfId="0" applyNumberFormat="1" applyFont="1"/>
    <xf numFmtId="164" fontId="0" fillId="0" borderId="0" xfId="0" quotePrefix="1"/>
    <xf numFmtId="164" fontId="13" fillId="0" borderId="0" xfId="0" applyFont="1"/>
    <xf numFmtId="167" fontId="5" fillId="0" borderId="0" xfId="0" quotePrefix="1" applyNumberFormat="1" applyFont="1" applyAlignment="1">
      <alignment horizontal="left"/>
    </xf>
    <xf numFmtId="167" fontId="5" fillId="0" borderId="0" xfId="0" applyNumberFormat="1" applyFont="1"/>
    <xf numFmtId="14" fontId="0" fillId="0" borderId="0" xfId="0" applyNumberFormat="1"/>
    <xf numFmtId="167" fontId="5" fillId="0" borderId="0" xfId="0" quotePrefix="1" applyNumberFormat="1" applyFont="1"/>
    <xf numFmtId="164" fontId="1" fillId="0" borderId="0" xfId="0" applyFont="1" applyAlignment="1">
      <alignment horizontal="center" vertical="center" wrapText="1"/>
    </xf>
    <xf numFmtId="14" fontId="12" fillId="0" borderId="0" xfId="0" applyNumberFormat="1" applyFont="1" applyAlignment="1">
      <alignment horizontal="centerContinuous"/>
    </xf>
    <xf numFmtId="167" fontId="14" fillId="0" borderId="0" xfId="0" quotePrefix="1" applyNumberFormat="1" applyFont="1" applyAlignment="1">
      <alignment horizontal="left"/>
    </xf>
    <xf numFmtId="3" fontId="15" fillId="0" borderId="0" xfId="0" applyNumberFormat="1" applyFont="1" applyAlignment="1">
      <alignment horizontal="left"/>
    </xf>
    <xf numFmtId="167" fontId="14" fillId="0" borderId="0" xfId="0" quotePrefix="1" applyNumberFormat="1" applyFont="1" applyAlignment="1">
      <alignment horizontal="left" vertical="center"/>
    </xf>
    <xf numFmtId="167" fontId="14" fillId="0" borderId="0" xfId="0" quotePrefix="1" applyNumberFormat="1" applyFont="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1.xml"/><Relationship Id="rId13" Type="http://schemas.microsoft.com/office/2017/10/relationships/person" Target="persons/person6.xml"/><Relationship Id="rId18" Type="http://schemas.microsoft.com/office/2017/10/relationships/person" Target="persons/person11.xml"/><Relationship Id="rId3" Type="http://schemas.openxmlformats.org/officeDocument/2006/relationships/styles" Target="styles.xml"/><Relationship Id="rId7" Type="http://schemas.microsoft.com/office/2017/10/relationships/person" Target="persons/person0.xml"/><Relationship Id="rId12" Type="http://schemas.microsoft.com/office/2017/10/relationships/person" Target="persons/person5.xml"/><Relationship Id="rId17" Type="http://schemas.microsoft.com/office/2017/10/relationships/person" Target="persons/person10.xml"/><Relationship Id="rId2" Type="http://schemas.openxmlformats.org/officeDocument/2006/relationships/theme" Target="theme/theme1.xml"/><Relationship Id="rId16" Type="http://schemas.microsoft.com/office/2017/10/relationships/person" Target="persons/person8.xml"/><Relationship Id="rId20" Type="http://schemas.microsoft.com/office/2017/10/relationships/person" Target="persons/person12.xml"/><Relationship Id="rId1" Type="http://schemas.openxmlformats.org/officeDocument/2006/relationships/worksheet" Target="worksheets/sheet1.xml"/><Relationship Id="rId11" Type="http://schemas.microsoft.com/office/2017/10/relationships/person" Target="persons/person3.xml"/><Relationship Id="rId5" Type="http://schemas.openxmlformats.org/officeDocument/2006/relationships/calcChain" Target="calcChain.xml"/><Relationship Id="rId15" Type="http://schemas.microsoft.com/office/2017/10/relationships/person" Target="persons/person7.xml"/><Relationship Id="rId19" Type="http://schemas.microsoft.com/office/2017/10/relationships/person" Target="persons/person.xml"/><Relationship Id="rId10" Type="http://schemas.microsoft.com/office/2017/10/relationships/person" Target="persons/person2.xml"/><Relationship Id="rId4" Type="http://schemas.openxmlformats.org/officeDocument/2006/relationships/sharedStrings" Target="sharedStrings.xml"/><Relationship Id="rId14" Type="http://schemas.microsoft.com/office/2017/10/relationships/person" Target="persons/person9.xml"/><Relationship Id="rId9" Type="http://schemas.microsoft.com/office/2017/10/relationships/person" Target="persons/person4.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83"/>
  <sheetViews>
    <sheetView tabSelected="1" topLeftCell="B13" zoomScaleNormal="100" workbookViewId="0">
      <selection activeCell="K29" sqref="K29"/>
    </sheetView>
  </sheetViews>
  <sheetFormatPr defaultRowHeight="14.25" x14ac:dyDescent="0.45"/>
  <cols>
    <col min="1" max="1" width="35.265625" customWidth="1"/>
    <col min="2" max="2" width="14" customWidth="1"/>
    <col min="3" max="3" width="11.46484375" customWidth="1"/>
    <col min="4" max="4" width="15.3984375" bestFit="1" customWidth="1"/>
    <col min="5" max="5" width="16.86328125" bestFit="1" customWidth="1"/>
    <col min="6" max="6" width="16.06640625" bestFit="1" customWidth="1"/>
    <col min="7" max="7" width="10.6640625" bestFit="1" customWidth="1"/>
    <col min="8" max="8" width="10.06640625" bestFit="1" customWidth="1"/>
    <col min="9" max="9" width="7.19921875" customWidth="1"/>
    <col min="12" max="12" width="13.9296875" customWidth="1"/>
    <col min="13" max="13" width="1.6640625" customWidth="1"/>
    <col min="14" max="14" width="14.19921875" customWidth="1"/>
    <col min="15" max="15" width="1.9296875" customWidth="1"/>
    <col min="16" max="16" width="7" bestFit="1" customWidth="1"/>
  </cols>
  <sheetData>
    <row r="1" spans="1:19" x14ac:dyDescent="0.45">
      <c r="A1" s="1" t="s">
        <v>90</v>
      </c>
      <c r="B1" s="2"/>
      <c r="C1" s="1"/>
      <c r="D1" s="1"/>
      <c r="E1" s="1"/>
      <c r="F1" s="1"/>
      <c r="G1" s="1"/>
      <c r="H1" s="1"/>
      <c r="I1" s="1"/>
      <c r="J1" s="1"/>
      <c r="K1" s="1"/>
      <c r="L1" s="2"/>
      <c r="M1" s="2"/>
      <c r="N1" s="2"/>
      <c r="O1" s="2"/>
      <c r="P1" s="2"/>
      <c r="Q1" s="38">
        <v>45670</v>
      </c>
      <c r="R1" s="2"/>
    </row>
    <row r="2" spans="1:19" s="10" customFormat="1" ht="52.5" x14ac:dyDescent="0.45">
      <c r="A2" s="37" t="s">
        <v>0</v>
      </c>
      <c r="B2" s="37" t="s">
        <v>1</v>
      </c>
      <c r="C2" s="37" t="s">
        <v>2</v>
      </c>
      <c r="D2" s="37" t="s">
        <v>3</v>
      </c>
      <c r="E2" s="37" t="s">
        <v>56</v>
      </c>
      <c r="F2" s="37" t="s">
        <v>4</v>
      </c>
      <c r="G2" s="37" t="s">
        <v>5</v>
      </c>
      <c r="H2" s="37" t="s">
        <v>6</v>
      </c>
      <c r="I2" s="37" t="s">
        <v>7</v>
      </c>
      <c r="J2" s="37" t="s">
        <v>8</v>
      </c>
      <c r="K2" s="37" t="s">
        <v>9</v>
      </c>
      <c r="L2" s="37" t="s">
        <v>78</v>
      </c>
      <c r="M2" s="37"/>
      <c r="N2" s="37" t="s">
        <v>79</v>
      </c>
      <c r="O2" s="37"/>
      <c r="P2" s="37" t="s">
        <v>10</v>
      </c>
      <c r="Q2" s="37" t="s">
        <v>11</v>
      </c>
      <c r="R2" s="37" t="s">
        <v>12</v>
      </c>
    </row>
    <row r="3" spans="1:19" ht="18" customHeight="1" x14ac:dyDescent="0.45">
      <c r="A3" s="15" t="s">
        <v>53</v>
      </c>
      <c r="B3" s="33" t="s">
        <v>64</v>
      </c>
      <c r="C3" s="13">
        <v>6</v>
      </c>
      <c r="D3" s="15" t="s">
        <v>13</v>
      </c>
      <c r="E3" s="42">
        <v>45768</v>
      </c>
      <c r="F3">
        <v>169</v>
      </c>
      <c r="G3" s="15">
        <f>(F3*0.15)+F3</f>
        <v>194.35</v>
      </c>
      <c r="H3" s="18">
        <f>G3</f>
        <v>194.35</v>
      </c>
      <c r="I3">
        <v>80</v>
      </c>
      <c r="J3" s="18">
        <f>(H3+I3)</f>
        <v>274.35000000000002</v>
      </c>
      <c r="K3" s="18">
        <f>J3*P3</f>
        <v>192.04500000000002</v>
      </c>
      <c r="L3" s="18">
        <v>627</v>
      </c>
      <c r="M3" s="18"/>
      <c r="N3" s="18">
        <f>L3*P3</f>
        <v>438.9</v>
      </c>
      <c r="O3" s="17"/>
      <c r="P3" s="17">
        <v>0.7</v>
      </c>
      <c r="Q3" s="15">
        <f>(2*$K3)+$N3</f>
        <v>822.99</v>
      </c>
      <c r="R3">
        <f>($C3*$K3)+$N3</f>
        <v>1591.17</v>
      </c>
      <c r="S3" s="32"/>
    </row>
    <row r="4" spans="1:19" ht="18" customHeight="1" x14ac:dyDescent="0.45">
      <c r="A4" s="15" t="s">
        <v>46</v>
      </c>
      <c r="B4" s="33" t="s">
        <v>66</v>
      </c>
      <c r="C4" s="13">
        <v>6</v>
      </c>
      <c r="D4" s="15" t="s">
        <v>37</v>
      </c>
      <c r="E4" s="42">
        <v>45775</v>
      </c>
      <c r="F4">
        <v>200</v>
      </c>
      <c r="G4" s="15">
        <f t="shared" ref="G4:G13" si="0">(F4*0.15)+F4</f>
        <v>230</v>
      </c>
      <c r="H4" s="18">
        <f t="shared" ref="H4:H8" si="1">G4</f>
        <v>230</v>
      </c>
      <c r="I4">
        <v>80</v>
      </c>
      <c r="J4" s="18">
        <f t="shared" ref="J4:J13" si="2">(H4+I4)</f>
        <v>310</v>
      </c>
      <c r="K4" s="18">
        <f t="shared" ref="K4:K13" si="3">J4*P4</f>
        <v>217</v>
      </c>
      <c r="L4" s="18">
        <v>613</v>
      </c>
      <c r="M4" s="18"/>
      <c r="N4" s="18">
        <f t="shared" ref="N4:N13" si="4">L4*P4</f>
        <v>429.09999999999997</v>
      </c>
      <c r="O4" s="17"/>
      <c r="P4" s="17">
        <v>0.7</v>
      </c>
      <c r="Q4" s="15">
        <f>(2*$K4)+$N4</f>
        <v>863.09999999999991</v>
      </c>
      <c r="R4">
        <f>($C4*$K4)+$N4</f>
        <v>1731.1</v>
      </c>
      <c r="S4" s="32"/>
    </row>
    <row r="5" spans="1:19" ht="18" customHeight="1" x14ac:dyDescent="0.45">
      <c r="A5" s="15" t="s">
        <v>26</v>
      </c>
      <c r="B5" s="34" t="s">
        <v>80</v>
      </c>
      <c r="C5" s="13">
        <v>4</v>
      </c>
      <c r="D5" s="15" t="s">
        <v>81</v>
      </c>
      <c r="E5" s="42">
        <v>45784</v>
      </c>
      <c r="F5">
        <v>205</v>
      </c>
      <c r="G5" s="15">
        <f t="shared" si="0"/>
        <v>235.75</v>
      </c>
      <c r="H5" s="18">
        <f t="shared" si="1"/>
        <v>235.75</v>
      </c>
      <c r="I5">
        <v>86</v>
      </c>
      <c r="J5" s="18">
        <f t="shared" si="2"/>
        <v>321.75</v>
      </c>
      <c r="K5" s="18">
        <f t="shared" si="3"/>
        <v>289.57499999999999</v>
      </c>
      <c r="L5" s="18">
        <v>405</v>
      </c>
      <c r="M5" s="18"/>
      <c r="N5" s="18">
        <f t="shared" si="4"/>
        <v>364.5</v>
      </c>
      <c r="O5" s="17"/>
      <c r="P5" s="17">
        <v>0.9</v>
      </c>
      <c r="Q5" s="15">
        <f t="shared" ref="Q5:Q6" si="5">(2*$K5)+$N5</f>
        <v>943.65</v>
      </c>
      <c r="R5">
        <f t="shared" ref="R5:R6" si="6">($C5*$K5)+$N5</f>
        <v>1522.8</v>
      </c>
      <c r="S5" s="32"/>
    </row>
    <row r="6" spans="1:19" ht="18" customHeight="1" x14ac:dyDescent="0.45">
      <c r="A6" s="15" t="s">
        <v>68</v>
      </c>
      <c r="B6" s="34" t="s">
        <v>69</v>
      </c>
      <c r="C6" s="13">
        <v>6</v>
      </c>
      <c r="D6" s="15" t="s">
        <v>51</v>
      </c>
      <c r="E6" s="42">
        <v>45846</v>
      </c>
      <c r="F6">
        <v>133</v>
      </c>
      <c r="G6" s="15">
        <f t="shared" ref="G6" si="7">(F6*0.15)+F6</f>
        <v>152.94999999999999</v>
      </c>
      <c r="H6" s="18">
        <f t="shared" si="1"/>
        <v>152.94999999999999</v>
      </c>
      <c r="I6">
        <v>80</v>
      </c>
      <c r="J6" s="18">
        <f t="shared" ref="J6" si="8">(H6+I6)</f>
        <v>232.95</v>
      </c>
      <c r="K6" s="18">
        <f t="shared" ref="K6" si="9">J6*P6</f>
        <v>209.655</v>
      </c>
      <c r="L6" s="18">
        <v>653</v>
      </c>
      <c r="M6" s="18"/>
      <c r="N6" s="18">
        <f t="shared" ref="N6" si="10">L6*P6</f>
        <v>587.70000000000005</v>
      </c>
      <c r="O6" s="17"/>
      <c r="P6" s="17">
        <v>0.9</v>
      </c>
      <c r="Q6" s="15">
        <f t="shared" si="5"/>
        <v>1007.01</v>
      </c>
      <c r="R6">
        <f t="shared" si="6"/>
        <v>1845.63</v>
      </c>
      <c r="S6" s="32"/>
    </row>
    <row r="7" spans="1:19" ht="18" customHeight="1" x14ac:dyDescent="0.45">
      <c r="A7" s="15" t="s">
        <v>72</v>
      </c>
      <c r="B7" s="14" t="s">
        <v>73</v>
      </c>
      <c r="C7" s="13">
        <v>6</v>
      </c>
      <c r="D7" s="15" t="s">
        <v>57</v>
      </c>
      <c r="E7" s="42">
        <v>45903</v>
      </c>
      <c r="F7">
        <v>191</v>
      </c>
      <c r="G7" s="15">
        <f t="shared" si="0"/>
        <v>219.65</v>
      </c>
      <c r="H7" s="18">
        <f t="shared" si="1"/>
        <v>219.65</v>
      </c>
      <c r="I7">
        <v>86</v>
      </c>
      <c r="J7" s="18">
        <f t="shared" si="2"/>
        <v>305.64999999999998</v>
      </c>
      <c r="K7" s="18">
        <f t="shared" si="3"/>
        <v>259.80249999999995</v>
      </c>
      <c r="L7" s="18">
        <v>531</v>
      </c>
      <c r="M7" s="18"/>
      <c r="N7" s="18">
        <f t="shared" si="4"/>
        <v>451.34999999999997</v>
      </c>
      <c r="O7" s="17"/>
      <c r="P7" s="17">
        <v>0.85</v>
      </c>
      <c r="Q7" s="15">
        <f>(2*$K7)+$N7</f>
        <v>970.95499999999993</v>
      </c>
      <c r="R7">
        <f>($C7*$K7)+$N7</f>
        <v>2010.1649999999995</v>
      </c>
      <c r="S7" s="32"/>
    </row>
    <row r="8" spans="1:19" ht="18" customHeight="1" x14ac:dyDescent="0.45">
      <c r="A8" s="15" t="s">
        <v>58</v>
      </c>
      <c r="B8" s="14" t="s">
        <v>70</v>
      </c>
      <c r="C8" s="13">
        <v>5</v>
      </c>
      <c r="D8" s="15" t="s">
        <v>71</v>
      </c>
      <c r="E8" s="42">
        <v>45894</v>
      </c>
      <c r="F8">
        <v>110</v>
      </c>
      <c r="G8" s="15">
        <f t="shared" si="0"/>
        <v>126.5</v>
      </c>
      <c r="H8" s="18">
        <f t="shared" si="1"/>
        <v>126.5</v>
      </c>
      <c r="I8">
        <v>68</v>
      </c>
      <c r="J8" s="18">
        <f t="shared" si="2"/>
        <v>194.5</v>
      </c>
      <c r="K8" s="18">
        <f t="shared" si="3"/>
        <v>136.14999999999998</v>
      </c>
      <c r="L8" s="18">
        <v>393</v>
      </c>
      <c r="M8" s="18" t="s">
        <v>52</v>
      </c>
      <c r="N8" s="18">
        <f>L8*P8</f>
        <v>275.09999999999997</v>
      </c>
      <c r="O8" s="17"/>
      <c r="P8" s="17">
        <v>0.7</v>
      </c>
      <c r="Q8" s="15">
        <f>(2*$K8)+$N8</f>
        <v>547.39999999999986</v>
      </c>
      <c r="R8">
        <f>($C8*$K8)+$N8</f>
        <v>955.84999999999991</v>
      </c>
      <c r="S8" s="32"/>
    </row>
    <row r="9" spans="1:19" ht="18" customHeight="1" x14ac:dyDescent="0.45">
      <c r="A9" s="15" t="s">
        <v>48</v>
      </c>
      <c r="B9" s="14" t="s">
        <v>67</v>
      </c>
      <c r="C9" s="13">
        <v>6</v>
      </c>
      <c r="D9" s="15" t="s">
        <v>37</v>
      </c>
      <c r="E9" s="42">
        <v>45901</v>
      </c>
      <c r="G9" s="15"/>
      <c r="H9" s="18"/>
      <c r="J9" s="18"/>
      <c r="K9" s="18"/>
      <c r="L9" s="18"/>
      <c r="M9" s="18" t="s">
        <v>54</v>
      </c>
      <c r="N9" s="18">
        <f t="shared" si="4"/>
        <v>0</v>
      </c>
      <c r="O9" s="17"/>
      <c r="P9" s="17"/>
      <c r="Q9" s="15">
        <v>400</v>
      </c>
      <c r="R9" s="15">
        <v>400</v>
      </c>
      <c r="S9" s="32"/>
    </row>
    <row r="10" spans="1:19" ht="18" customHeight="1" x14ac:dyDescent="0.45">
      <c r="A10" s="15" t="s">
        <v>27</v>
      </c>
      <c r="B10" s="14" t="s">
        <v>65</v>
      </c>
      <c r="C10" s="13">
        <v>6</v>
      </c>
      <c r="D10" s="15" t="s">
        <v>51</v>
      </c>
      <c r="E10" s="42">
        <v>45897</v>
      </c>
      <c r="F10">
        <v>133</v>
      </c>
      <c r="G10" s="15">
        <f t="shared" si="0"/>
        <v>152.94999999999999</v>
      </c>
      <c r="H10" s="18">
        <f>G10</f>
        <v>152.94999999999999</v>
      </c>
      <c r="I10">
        <v>80</v>
      </c>
      <c r="J10" s="18">
        <f t="shared" si="2"/>
        <v>232.95</v>
      </c>
      <c r="K10" s="18">
        <f t="shared" si="3"/>
        <v>163.06499999999997</v>
      </c>
      <c r="L10" s="18">
        <v>463</v>
      </c>
      <c r="M10" s="18"/>
      <c r="N10" s="18">
        <f t="shared" si="4"/>
        <v>324.09999999999997</v>
      </c>
      <c r="O10" s="17"/>
      <c r="P10" s="17">
        <v>0.7</v>
      </c>
      <c r="Q10" s="15">
        <f>(2*$K10)+$N10</f>
        <v>650.2299999999999</v>
      </c>
      <c r="R10">
        <f>($C10*$K10)+$N10</f>
        <v>1302.4899999999998</v>
      </c>
      <c r="S10" s="32"/>
    </row>
    <row r="11" spans="1:19" ht="18" customHeight="1" x14ac:dyDescent="0.45">
      <c r="A11" s="15" t="s">
        <v>45</v>
      </c>
      <c r="B11" s="14" t="s">
        <v>74</v>
      </c>
      <c r="C11" s="13">
        <v>5</v>
      </c>
      <c r="D11" s="15" t="s">
        <v>75</v>
      </c>
      <c r="E11" s="42">
        <v>45901</v>
      </c>
      <c r="G11" s="15"/>
      <c r="H11" s="18"/>
      <c r="J11" s="18"/>
      <c r="K11" s="18"/>
      <c r="L11" s="18"/>
      <c r="M11" s="18" t="s">
        <v>54</v>
      </c>
      <c r="N11" s="18"/>
      <c r="O11" s="17"/>
      <c r="P11" s="17"/>
      <c r="Q11" s="15">
        <v>400</v>
      </c>
      <c r="R11">
        <v>400</v>
      </c>
      <c r="S11" s="32"/>
    </row>
    <row r="12" spans="1:19" ht="18" customHeight="1" x14ac:dyDescent="0.45">
      <c r="A12" s="15" t="s">
        <v>49</v>
      </c>
      <c r="B12" s="14" t="s">
        <v>76</v>
      </c>
      <c r="C12" s="13">
        <v>5</v>
      </c>
      <c r="D12" s="14" t="s">
        <v>82</v>
      </c>
      <c r="E12" s="42">
        <v>46029</v>
      </c>
      <c r="F12" t="s">
        <v>59</v>
      </c>
      <c r="G12" s="30" t="e">
        <f t="shared" si="0"/>
        <v>#VALUE!</v>
      </c>
      <c r="H12" s="18" t="e">
        <f t="shared" ref="H12:H13" si="11">G12/2</f>
        <v>#VALUE!</v>
      </c>
      <c r="J12" s="18" t="e">
        <f t="shared" si="2"/>
        <v>#VALUE!</v>
      </c>
      <c r="K12" s="18" t="e">
        <f t="shared" si="3"/>
        <v>#VALUE!</v>
      </c>
      <c r="L12" s="18"/>
      <c r="M12" s="18"/>
      <c r="N12" s="18">
        <f t="shared" si="4"/>
        <v>0</v>
      </c>
      <c r="O12" s="17"/>
      <c r="P12" s="17">
        <v>0.9</v>
      </c>
      <c r="Q12" s="15" t="e">
        <f>(2*$K12)+$N12</f>
        <v>#VALUE!</v>
      </c>
      <c r="R12" t="e">
        <f>($C12*$K12)+$N12</f>
        <v>#VALUE!</v>
      </c>
    </row>
    <row r="13" spans="1:19" ht="18" customHeight="1" x14ac:dyDescent="0.45">
      <c r="A13" s="15" t="s">
        <v>50</v>
      </c>
      <c r="B13" s="14" t="s">
        <v>77</v>
      </c>
      <c r="C13" s="13">
        <v>5</v>
      </c>
      <c r="D13" s="14" t="s">
        <v>59</v>
      </c>
      <c r="E13" s="42">
        <v>46035</v>
      </c>
      <c r="F13" t="s">
        <v>59</v>
      </c>
      <c r="G13" s="30" t="e">
        <f t="shared" si="0"/>
        <v>#VALUE!</v>
      </c>
      <c r="H13" s="18" t="e">
        <f t="shared" si="11"/>
        <v>#VALUE!</v>
      </c>
      <c r="J13" s="18" t="e">
        <f t="shared" si="2"/>
        <v>#VALUE!</v>
      </c>
      <c r="K13" s="18" t="e">
        <f t="shared" si="3"/>
        <v>#VALUE!</v>
      </c>
      <c r="L13" s="18"/>
      <c r="M13" s="18"/>
      <c r="N13" s="18">
        <f t="shared" si="4"/>
        <v>0</v>
      </c>
      <c r="O13" s="17"/>
      <c r="P13" s="17">
        <v>0.85</v>
      </c>
      <c r="Q13" s="15" t="e">
        <f>(2*$K13)+$N13</f>
        <v>#VALUE!</v>
      </c>
      <c r="R13" t="e">
        <f>($C13*$K13)+$N13</f>
        <v>#VALUE!</v>
      </c>
    </row>
    <row r="14" spans="1:19" ht="18" x14ac:dyDescent="0.55000000000000004">
      <c r="A14" s="15"/>
      <c r="B14" s="14"/>
      <c r="C14" s="40" t="s">
        <v>63</v>
      </c>
      <c r="D14" s="14"/>
      <c r="E14" s="16"/>
      <c r="F14" s="30"/>
      <c r="G14" s="18"/>
      <c r="H14" s="16"/>
      <c r="I14" s="18"/>
      <c r="K14" s="18"/>
      <c r="L14" s="18"/>
      <c r="M14" s="18" t="s">
        <v>92</v>
      </c>
      <c r="N14" s="15"/>
      <c r="O14" s="17"/>
      <c r="P14" s="15"/>
      <c r="Q14" s="15"/>
    </row>
    <row r="15" spans="1:19" x14ac:dyDescent="0.45">
      <c r="A15" s="15"/>
      <c r="B15" s="14"/>
      <c r="C15" s="13"/>
      <c r="D15" s="14"/>
      <c r="E15" s="14"/>
      <c r="F15" s="16"/>
      <c r="G15" s="30"/>
      <c r="H15" s="18"/>
      <c r="I15" s="16"/>
      <c r="J15" s="18"/>
      <c r="L15" s="18"/>
      <c r="M15" s="18"/>
      <c r="N15" s="31" t="s">
        <v>55</v>
      </c>
      <c r="O15" s="15"/>
      <c r="P15" s="17"/>
      <c r="Q15" s="15"/>
      <c r="R15" s="15"/>
    </row>
    <row r="16" spans="1:19" x14ac:dyDescent="0.45">
      <c r="A16" s="24"/>
      <c r="B16" s="1" t="s">
        <v>90</v>
      </c>
      <c r="C16" s="25"/>
      <c r="D16" s="26"/>
      <c r="E16" s="26"/>
      <c r="F16" s="24"/>
      <c r="G16" s="27"/>
      <c r="H16" s="28"/>
      <c r="I16" s="24"/>
      <c r="J16" s="28"/>
      <c r="K16" s="2"/>
      <c r="L16" s="28"/>
      <c r="M16" s="28"/>
      <c r="N16" s="28"/>
      <c r="O16" s="24"/>
      <c r="P16" s="29"/>
      <c r="Q16" s="24"/>
      <c r="R16" s="24"/>
    </row>
    <row r="17" spans="1:21" x14ac:dyDescent="0.45">
      <c r="A17" s="9" t="s">
        <v>22</v>
      </c>
      <c r="B17" s="2"/>
      <c r="C17" s="2"/>
      <c r="D17" s="2"/>
      <c r="E17" s="2"/>
      <c r="F17" s="2"/>
      <c r="G17" s="2"/>
      <c r="H17" s="2"/>
      <c r="I17" s="2"/>
      <c r="J17" s="2"/>
      <c r="K17" s="2"/>
      <c r="L17" s="2"/>
      <c r="M17" s="2"/>
      <c r="N17" s="2"/>
      <c r="O17" s="2"/>
      <c r="P17" s="2"/>
    </row>
    <row r="18" spans="1:21" x14ac:dyDescent="0.45">
      <c r="G18" s="6"/>
      <c r="H18" s="6"/>
      <c r="J18" s="4"/>
    </row>
    <row r="19" spans="1:21" ht="26.65" x14ac:dyDescent="0.45">
      <c r="A19" s="3" t="s">
        <v>0</v>
      </c>
      <c r="B19" s="3" t="s">
        <v>1</v>
      </c>
      <c r="C19" s="6" t="s">
        <v>14</v>
      </c>
      <c r="D19" s="6" t="s">
        <v>15</v>
      </c>
      <c r="E19" s="3" t="s">
        <v>56</v>
      </c>
      <c r="F19" t="s">
        <v>3</v>
      </c>
      <c r="G19" s="6" t="s">
        <v>11</v>
      </c>
      <c r="H19" s="6" t="s">
        <v>12</v>
      </c>
      <c r="J19" s="23" t="s">
        <v>16</v>
      </c>
      <c r="K19" s="23" t="s">
        <v>17</v>
      </c>
      <c r="L19" s="23" t="s">
        <v>18</v>
      </c>
      <c r="M19" s="23"/>
      <c r="N19" s="23" t="s">
        <v>19</v>
      </c>
      <c r="O19" s="23"/>
      <c r="P19" s="23" t="s">
        <v>20</v>
      </c>
      <c r="Q19" s="23"/>
      <c r="R19" s="23"/>
      <c r="S19" s="23"/>
      <c r="T19" s="23"/>
      <c r="U19" s="23"/>
    </row>
    <row r="20" spans="1:21" x14ac:dyDescent="0.45">
      <c r="A20" s="15" t="s">
        <v>53</v>
      </c>
      <c r="B20" s="33" t="s">
        <v>64</v>
      </c>
      <c r="C20" s="7">
        <v>5</v>
      </c>
      <c r="D20" s="13">
        <v>6</v>
      </c>
      <c r="E20" s="39">
        <v>45768</v>
      </c>
      <c r="F20" s="15" t="s">
        <v>13</v>
      </c>
      <c r="G20" s="15">
        <f t="shared" ref="G20:H22" si="12">Q3</f>
        <v>822.99</v>
      </c>
      <c r="H20" s="18">
        <f t="shared" si="12"/>
        <v>1591.17</v>
      </c>
      <c r="I20" s="16"/>
      <c r="J20" s="5">
        <f>2*$K3+$N3</f>
        <v>822.99</v>
      </c>
      <c r="K20" s="5">
        <f>3*$K3+$N3</f>
        <v>1015.035</v>
      </c>
      <c r="L20" s="5">
        <f>4*$K3+$N3</f>
        <v>1207.08</v>
      </c>
      <c r="M20" s="5"/>
      <c r="N20" s="5">
        <f>5*$K3+$N3</f>
        <v>1399.125</v>
      </c>
      <c r="O20" s="5"/>
      <c r="P20" s="5">
        <f>6*$K3+$N3</f>
        <v>1591.17</v>
      </c>
      <c r="Q20" s="5"/>
      <c r="R20" s="5"/>
      <c r="S20" s="5"/>
      <c r="T20" s="5"/>
      <c r="U20" s="5"/>
    </row>
    <row r="21" spans="1:21" x14ac:dyDescent="0.45">
      <c r="A21" s="15" t="s">
        <v>46</v>
      </c>
      <c r="B21" s="33" t="s">
        <v>66</v>
      </c>
      <c r="C21" s="7">
        <v>5</v>
      </c>
      <c r="D21" s="13">
        <v>6</v>
      </c>
      <c r="E21" s="39">
        <v>45775</v>
      </c>
      <c r="F21" s="15" t="s">
        <v>37</v>
      </c>
      <c r="G21" s="15">
        <f t="shared" si="12"/>
        <v>863.09999999999991</v>
      </c>
      <c r="H21" s="18">
        <f t="shared" si="12"/>
        <v>1731.1</v>
      </c>
      <c r="I21" s="16"/>
      <c r="J21" s="5">
        <f>2*$K4+$N4</f>
        <v>863.09999999999991</v>
      </c>
      <c r="K21" s="5">
        <f>3*$K4+$N4</f>
        <v>1080.0999999999999</v>
      </c>
      <c r="L21" s="5">
        <f>4*$K4+$N4</f>
        <v>1297.0999999999999</v>
      </c>
      <c r="M21" s="5"/>
      <c r="N21" s="5">
        <f>5*$K4+$N4</f>
        <v>1514.1</v>
      </c>
      <c r="O21" s="5"/>
      <c r="P21" s="5">
        <f>6*$K4+$N4</f>
        <v>1731.1</v>
      </c>
      <c r="Q21" s="15"/>
      <c r="R21" s="15"/>
      <c r="T21" s="5"/>
    </row>
    <row r="22" spans="1:21" x14ac:dyDescent="0.45">
      <c r="A22" s="15" t="s">
        <v>26</v>
      </c>
      <c r="B22" s="34" t="s">
        <v>80</v>
      </c>
      <c r="C22" s="7">
        <v>3</v>
      </c>
      <c r="D22" s="13">
        <v>4</v>
      </c>
      <c r="E22" s="39">
        <v>45784</v>
      </c>
      <c r="F22" s="15" t="s">
        <v>81</v>
      </c>
      <c r="G22" s="15">
        <f t="shared" si="12"/>
        <v>943.65</v>
      </c>
      <c r="H22" s="18">
        <f t="shared" si="12"/>
        <v>1522.8</v>
      </c>
      <c r="I22" s="16"/>
      <c r="J22" s="5">
        <f>2*$K5+$N5</f>
        <v>943.65</v>
      </c>
      <c r="K22" s="5">
        <f>3*$K5+$N5</f>
        <v>1233.2249999999999</v>
      </c>
      <c r="L22" s="5">
        <f>4*$K5+$N5</f>
        <v>1522.8</v>
      </c>
      <c r="M22" s="5"/>
      <c r="N22" s="5"/>
      <c r="O22" s="5"/>
      <c r="P22" s="5"/>
      <c r="Q22" s="15"/>
      <c r="R22" s="15"/>
      <c r="T22" s="22"/>
    </row>
    <row r="23" spans="1:21" x14ac:dyDescent="0.45">
      <c r="A23" s="15" t="s">
        <v>68</v>
      </c>
      <c r="B23" s="34" t="s">
        <v>69</v>
      </c>
      <c r="C23" s="7">
        <v>5</v>
      </c>
      <c r="D23" s="13">
        <v>6</v>
      </c>
      <c r="E23" s="39">
        <v>45846</v>
      </c>
      <c r="F23" s="15" t="s">
        <v>51</v>
      </c>
      <c r="G23" s="15">
        <f t="shared" ref="G23:G24" si="13">Q6</f>
        <v>1007.01</v>
      </c>
      <c r="H23" s="18">
        <f t="shared" ref="H23:H24" si="14">R6</f>
        <v>1845.63</v>
      </c>
      <c r="I23" s="16"/>
      <c r="J23" s="5">
        <f t="shared" ref="J23:J25" si="15">2*$K6+$N6</f>
        <v>1007.01</v>
      </c>
      <c r="K23" s="5">
        <f t="shared" ref="K23:K25" si="16">3*$K6+$N6</f>
        <v>1216.665</v>
      </c>
      <c r="L23" s="5">
        <f t="shared" ref="L23:L25" si="17">4*$K6+$N6</f>
        <v>1426.3200000000002</v>
      </c>
      <c r="M23" s="5"/>
      <c r="N23" s="5">
        <f t="shared" ref="N23:N25" si="18">5*$K6+$N6</f>
        <v>1635.9750000000001</v>
      </c>
      <c r="O23" s="5"/>
      <c r="P23" s="5">
        <f t="shared" ref="P23:P24" si="19">6*$K6+$N6</f>
        <v>1845.63</v>
      </c>
      <c r="Q23" s="15"/>
      <c r="R23" s="15"/>
    </row>
    <row r="24" spans="1:21" x14ac:dyDescent="0.45">
      <c r="A24" s="15" t="s">
        <v>72</v>
      </c>
      <c r="B24" s="14" t="s">
        <v>87</v>
      </c>
      <c r="C24" s="7">
        <v>5</v>
      </c>
      <c r="D24" s="13">
        <v>6</v>
      </c>
      <c r="E24" s="41">
        <v>45903</v>
      </c>
      <c r="F24" s="15" t="s">
        <v>57</v>
      </c>
      <c r="G24" s="15">
        <f t="shared" si="13"/>
        <v>970.95499999999993</v>
      </c>
      <c r="H24" s="18">
        <f t="shared" si="14"/>
        <v>2010.1649999999995</v>
      </c>
      <c r="I24" s="16"/>
      <c r="J24" s="5">
        <f t="shared" si="15"/>
        <v>970.95499999999993</v>
      </c>
      <c r="K24" s="5">
        <f t="shared" si="16"/>
        <v>1230.7574999999997</v>
      </c>
      <c r="L24" s="5">
        <f t="shared" si="17"/>
        <v>1490.5599999999997</v>
      </c>
      <c r="M24" s="5"/>
      <c r="N24" s="5">
        <f t="shared" si="18"/>
        <v>1750.3624999999997</v>
      </c>
      <c r="O24" s="5"/>
      <c r="P24" s="5">
        <f t="shared" si="19"/>
        <v>2010.1649999999995</v>
      </c>
      <c r="Q24" s="15"/>
      <c r="R24" s="15"/>
    </row>
    <row r="25" spans="1:21" x14ac:dyDescent="0.45">
      <c r="A25" s="15" t="s">
        <v>58</v>
      </c>
      <c r="B25" s="14" t="s">
        <v>70</v>
      </c>
      <c r="C25" s="7">
        <v>4</v>
      </c>
      <c r="D25" s="13">
        <v>5</v>
      </c>
      <c r="E25" s="41">
        <v>45894</v>
      </c>
      <c r="F25" s="15" t="s">
        <v>71</v>
      </c>
      <c r="G25" s="15">
        <f t="shared" ref="G25" si="20">Q8</f>
        <v>547.39999999999986</v>
      </c>
      <c r="H25" s="18">
        <f t="shared" ref="H25" si="21">R8</f>
        <v>955.84999999999991</v>
      </c>
      <c r="I25" s="16"/>
      <c r="J25" s="5">
        <f t="shared" si="15"/>
        <v>547.39999999999986</v>
      </c>
      <c r="K25" s="5">
        <f t="shared" si="16"/>
        <v>683.55</v>
      </c>
      <c r="L25" s="5">
        <f t="shared" si="17"/>
        <v>819.69999999999982</v>
      </c>
      <c r="M25" s="5"/>
      <c r="N25" s="5">
        <f t="shared" si="18"/>
        <v>955.84999999999991</v>
      </c>
      <c r="O25" s="5"/>
      <c r="P25" s="5"/>
      <c r="Q25" s="15"/>
      <c r="R25" s="15"/>
    </row>
    <row r="26" spans="1:21" x14ac:dyDescent="0.45">
      <c r="A26" s="15" t="s">
        <v>48</v>
      </c>
      <c r="B26" s="14" t="s">
        <v>67</v>
      </c>
      <c r="C26" s="7">
        <v>5</v>
      </c>
      <c r="D26" s="13">
        <v>6</v>
      </c>
      <c r="E26" s="39">
        <v>45901</v>
      </c>
      <c r="F26" s="15" t="s">
        <v>37</v>
      </c>
      <c r="G26" s="15">
        <v>400</v>
      </c>
      <c r="H26" s="18">
        <v>400</v>
      </c>
      <c r="I26" s="16"/>
      <c r="J26" s="5"/>
      <c r="K26" s="5"/>
      <c r="L26" s="5"/>
      <c r="M26" s="5"/>
      <c r="N26" s="5"/>
      <c r="O26" s="5"/>
      <c r="P26" s="5"/>
      <c r="Q26" s="15"/>
      <c r="R26" s="15"/>
      <c r="T26" s="5"/>
    </row>
    <row r="27" spans="1:21" x14ac:dyDescent="0.45">
      <c r="A27" s="15" t="s">
        <v>27</v>
      </c>
      <c r="B27" s="14" t="s">
        <v>65</v>
      </c>
      <c r="C27" s="7">
        <v>5</v>
      </c>
      <c r="D27" s="13">
        <v>6</v>
      </c>
      <c r="E27" s="39">
        <v>45897</v>
      </c>
      <c r="F27" s="15" t="s">
        <v>51</v>
      </c>
      <c r="G27" s="15">
        <f>Q10</f>
        <v>650.2299999999999</v>
      </c>
      <c r="H27" s="18">
        <f>R10</f>
        <v>1302.4899999999998</v>
      </c>
      <c r="I27" s="16"/>
      <c r="J27" s="5">
        <f>2*K10+N10</f>
        <v>650.2299999999999</v>
      </c>
      <c r="K27" s="5">
        <f>2*K10+L10</f>
        <v>789.12999999999988</v>
      </c>
      <c r="L27" s="5">
        <f>2*J10+N10</f>
        <v>790</v>
      </c>
      <c r="M27" s="5"/>
      <c r="N27" s="5">
        <f>5*K10+N10</f>
        <v>1139.4249999999997</v>
      </c>
      <c r="O27" s="5"/>
      <c r="P27" s="5">
        <f>6*K10+N10</f>
        <v>1302.4899999999998</v>
      </c>
      <c r="Q27" s="15"/>
      <c r="R27" s="15"/>
    </row>
    <row r="28" spans="1:21" x14ac:dyDescent="0.45">
      <c r="A28" s="15" t="s">
        <v>45</v>
      </c>
      <c r="B28" s="14" t="s">
        <v>74</v>
      </c>
      <c r="C28" s="7">
        <v>4</v>
      </c>
      <c r="D28" s="13">
        <v>5</v>
      </c>
      <c r="E28" s="39">
        <v>45901</v>
      </c>
      <c r="F28" s="15" t="s">
        <v>75</v>
      </c>
      <c r="G28" s="15">
        <f t="shared" ref="G28:H28" si="22">Q9</f>
        <v>400</v>
      </c>
      <c r="H28" s="18">
        <f t="shared" si="22"/>
        <v>400</v>
      </c>
      <c r="I28" s="16"/>
      <c r="J28" s="5"/>
      <c r="K28" s="5"/>
      <c r="L28" s="5"/>
      <c r="M28" s="5"/>
      <c r="N28" s="5"/>
      <c r="O28" s="5"/>
      <c r="P28" s="5"/>
      <c r="Q28" s="15"/>
      <c r="R28" s="15"/>
    </row>
    <row r="29" spans="1:21" x14ac:dyDescent="0.45">
      <c r="A29" s="15" t="s">
        <v>49</v>
      </c>
      <c r="B29" s="14" t="s">
        <v>76</v>
      </c>
      <c r="C29" s="7">
        <v>4</v>
      </c>
      <c r="D29" s="13">
        <v>5</v>
      </c>
      <c r="E29" s="39">
        <v>46029</v>
      </c>
      <c r="F29" s="14" t="s">
        <v>82</v>
      </c>
      <c r="G29" s="15" t="s">
        <v>91</v>
      </c>
      <c r="H29" s="18" t="s">
        <v>91</v>
      </c>
      <c r="I29" s="16"/>
      <c r="J29" s="5"/>
      <c r="K29" s="5"/>
      <c r="L29" s="5"/>
      <c r="M29" s="5"/>
      <c r="N29" s="5"/>
      <c r="O29" s="5"/>
      <c r="P29" s="5" t="s">
        <v>91</v>
      </c>
      <c r="Q29" s="15"/>
      <c r="R29" s="15"/>
    </row>
    <row r="30" spans="1:21" x14ac:dyDescent="0.45">
      <c r="A30" s="15" t="s">
        <v>50</v>
      </c>
      <c r="B30" s="14" t="s">
        <v>77</v>
      </c>
      <c r="C30" s="7">
        <v>4</v>
      </c>
      <c r="D30" s="13">
        <v>5</v>
      </c>
      <c r="E30" s="39">
        <v>46035</v>
      </c>
      <c r="F30" s="14" t="s">
        <v>59</v>
      </c>
      <c r="G30" s="15" t="s">
        <v>91</v>
      </c>
      <c r="H30" s="18" t="s">
        <v>91</v>
      </c>
      <c r="I30" s="16"/>
      <c r="J30" s="5"/>
      <c r="K30" s="5"/>
      <c r="L30" s="5"/>
      <c r="M30" s="5"/>
      <c r="N30" s="5"/>
      <c r="O30" s="5"/>
      <c r="P30" s="5"/>
      <c r="Q30" s="15"/>
      <c r="R30" s="15"/>
    </row>
    <row r="31" spans="1:21" ht="18" x14ac:dyDescent="0.55000000000000004">
      <c r="A31" s="15"/>
      <c r="B31" s="14"/>
      <c r="C31" s="13"/>
      <c r="D31" s="14"/>
      <c r="E31" s="16"/>
      <c r="F31" s="40" t="s">
        <v>63</v>
      </c>
      <c r="G31" s="30"/>
      <c r="H31" s="18"/>
      <c r="I31" s="16"/>
      <c r="J31" s="18"/>
      <c r="L31" s="18"/>
      <c r="M31" s="18"/>
      <c r="N31" s="18"/>
      <c r="O31" s="15"/>
      <c r="P31" s="17"/>
      <c r="Q31" s="15"/>
      <c r="R31" s="15"/>
    </row>
    <row r="32" spans="1:21" x14ac:dyDescent="0.45">
      <c r="A32" s="15"/>
      <c r="I32" s="8"/>
      <c r="J32" s="8"/>
      <c r="K32" s="8"/>
      <c r="L32" s="8"/>
      <c r="M32" s="8"/>
      <c r="N32" s="8"/>
      <c r="O32" s="8"/>
      <c r="P32" s="8"/>
    </row>
    <row r="33" spans="1:17" x14ac:dyDescent="0.45">
      <c r="A33" s="4" t="s">
        <v>28</v>
      </c>
      <c r="I33" s="7"/>
      <c r="J33" s="7"/>
      <c r="K33" s="7"/>
      <c r="L33" s="7"/>
      <c r="M33" s="7"/>
      <c r="N33" s="7"/>
      <c r="O33" s="7"/>
      <c r="P33" s="7"/>
      <c r="Q33" s="7"/>
    </row>
    <row r="34" spans="1:17" x14ac:dyDescent="0.45">
      <c r="A34" s="4" t="s">
        <v>23</v>
      </c>
      <c r="I34" s="8"/>
      <c r="J34" s="7"/>
      <c r="K34" s="7"/>
      <c r="L34" s="7"/>
      <c r="M34" s="7"/>
      <c r="N34" s="7"/>
      <c r="O34" s="7"/>
      <c r="P34" s="7"/>
      <c r="Q34" s="6"/>
    </row>
    <row r="35" spans="1:17" x14ac:dyDescent="0.45">
      <c r="A35" s="4" t="s">
        <v>24</v>
      </c>
      <c r="I35" s="8"/>
      <c r="J35" s="8"/>
      <c r="K35" s="8"/>
      <c r="L35" s="8"/>
      <c r="M35" s="8"/>
      <c r="N35" s="8"/>
      <c r="O35" s="8"/>
      <c r="P35" s="8"/>
    </row>
    <row r="36" spans="1:17" x14ac:dyDescent="0.45">
      <c r="A36" s="4" t="s">
        <v>25</v>
      </c>
      <c r="I36" s="8"/>
      <c r="J36" s="8"/>
      <c r="K36" s="8"/>
      <c r="L36" s="8"/>
      <c r="M36" s="8"/>
      <c r="N36" s="8"/>
      <c r="O36" s="8"/>
      <c r="P36" s="8"/>
    </row>
    <row r="37" spans="1:17" x14ac:dyDescent="0.45">
      <c r="A37" s="4" t="s">
        <v>21</v>
      </c>
      <c r="I37" s="8"/>
      <c r="J37" s="8"/>
      <c r="K37" s="8"/>
      <c r="L37" s="8"/>
      <c r="M37" s="8"/>
      <c r="N37" s="8"/>
      <c r="O37" s="8"/>
      <c r="P37" s="8"/>
    </row>
    <row r="38" spans="1:17" x14ac:dyDescent="0.45">
      <c r="A38" s="4" t="s">
        <v>47</v>
      </c>
      <c r="I38" s="8"/>
      <c r="J38" s="8"/>
      <c r="K38" s="8"/>
      <c r="L38" s="8"/>
      <c r="M38" s="8"/>
      <c r="N38" s="8"/>
      <c r="O38" s="8"/>
      <c r="P38" s="8"/>
    </row>
    <row r="39" spans="1:17" x14ac:dyDescent="0.45">
      <c r="A39" s="19" t="s">
        <v>38</v>
      </c>
      <c r="I39" s="8"/>
      <c r="J39" s="8"/>
      <c r="K39" s="8"/>
      <c r="L39" s="8"/>
      <c r="M39" s="8"/>
      <c r="N39" s="8"/>
      <c r="O39" s="8"/>
      <c r="P39" s="8"/>
    </row>
    <row r="40" spans="1:17" x14ac:dyDescent="0.45">
      <c r="A40" s="20" t="s">
        <v>39</v>
      </c>
      <c r="I40" s="8"/>
      <c r="J40" s="8"/>
      <c r="K40" s="8"/>
      <c r="L40" s="8"/>
      <c r="M40" s="8"/>
      <c r="N40" s="8"/>
      <c r="O40" s="8"/>
      <c r="P40" s="8"/>
    </row>
    <row r="41" spans="1:17" x14ac:dyDescent="0.45">
      <c r="A41" s="21" t="s">
        <v>44</v>
      </c>
      <c r="I41" s="8"/>
      <c r="J41" s="8"/>
      <c r="K41" s="8"/>
      <c r="L41" s="8"/>
      <c r="M41" s="8"/>
      <c r="N41" s="8"/>
      <c r="O41" s="8"/>
      <c r="P41" s="8"/>
    </row>
    <row r="42" spans="1:17" x14ac:dyDescent="0.45">
      <c r="A42" s="21" t="s">
        <v>40</v>
      </c>
    </row>
    <row r="43" spans="1:17" x14ac:dyDescent="0.45">
      <c r="A43" s="21" t="s">
        <v>41</v>
      </c>
    </row>
    <row r="44" spans="1:17" x14ac:dyDescent="0.45">
      <c r="A44" s="21" t="s">
        <v>42</v>
      </c>
    </row>
    <row r="45" spans="1:17" x14ac:dyDescent="0.45">
      <c r="A45" s="21" t="s">
        <v>43</v>
      </c>
    </row>
    <row r="46" spans="1:17" x14ac:dyDescent="0.45">
      <c r="A46" s="21"/>
    </row>
    <row r="47" spans="1:17" x14ac:dyDescent="0.45">
      <c r="A47" s="10" t="s">
        <v>29</v>
      </c>
    </row>
    <row r="48" spans="1:17" x14ac:dyDescent="0.45">
      <c r="A48" s="10" t="s">
        <v>30</v>
      </c>
    </row>
    <row r="49" spans="1:2" x14ac:dyDescent="0.45">
      <c r="A49" s="10"/>
    </row>
    <row r="50" spans="1:2" x14ac:dyDescent="0.45">
      <c r="A50" s="10" t="s">
        <v>36</v>
      </c>
    </row>
    <row r="51" spans="1:2" x14ac:dyDescent="0.45">
      <c r="A51" s="11" t="s">
        <v>31</v>
      </c>
    </row>
    <row r="52" spans="1:2" x14ac:dyDescent="0.45">
      <c r="A52" s="11" t="s">
        <v>32</v>
      </c>
    </row>
    <row r="53" spans="1:2" x14ac:dyDescent="0.45">
      <c r="A53" s="12" t="s">
        <v>33</v>
      </c>
    </row>
    <row r="54" spans="1:2" x14ac:dyDescent="0.45">
      <c r="A54" s="12" t="s">
        <v>34</v>
      </c>
    </row>
    <row r="55" spans="1:2" x14ac:dyDescent="0.45">
      <c r="A55" s="12" t="s">
        <v>35</v>
      </c>
    </row>
    <row r="58" spans="1:2" x14ac:dyDescent="0.45">
      <c r="A58" s="33" t="s">
        <v>83</v>
      </c>
      <c r="B58" s="33" t="s">
        <v>64</v>
      </c>
    </row>
    <row r="59" spans="1:2" x14ac:dyDescent="0.45">
      <c r="A59" s="33">
        <f>A58+31</f>
        <v>45769</v>
      </c>
      <c r="B59" s="33" t="s">
        <v>66</v>
      </c>
    </row>
    <row r="60" spans="1:2" x14ac:dyDescent="0.45">
      <c r="A60" s="33" t="s">
        <v>84</v>
      </c>
      <c r="B60" s="34" t="s">
        <v>80</v>
      </c>
    </row>
    <row r="61" spans="1:2" x14ac:dyDescent="0.45">
      <c r="A61" s="33">
        <f>A60+31</f>
        <v>45776</v>
      </c>
      <c r="B61" s="34" t="s">
        <v>69</v>
      </c>
    </row>
    <row r="62" spans="1:2" x14ac:dyDescent="0.45">
      <c r="A62" s="36" t="s">
        <v>85</v>
      </c>
      <c r="B62" s="14" t="s">
        <v>73</v>
      </c>
    </row>
    <row r="63" spans="1:2" x14ac:dyDescent="0.45">
      <c r="A63" s="33">
        <f>A62+31</f>
        <v>45784</v>
      </c>
      <c r="B63" s="14" t="s">
        <v>70</v>
      </c>
    </row>
    <row r="64" spans="1:2" x14ac:dyDescent="0.45">
      <c r="A64" s="14" t="s">
        <v>86</v>
      </c>
      <c r="B64" s="14" t="s">
        <v>67</v>
      </c>
    </row>
    <row r="65" spans="1:2" x14ac:dyDescent="0.45">
      <c r="A65" s="33">
        <f>A64+31</f>
        <v>45846</v>
      </c>
      <c r="B65" s="14" t="s">
        <v>65</v>
      </c>
    </row>
    <row r="66" spans="1:2" x14ac:dyDescent="0.45">
      <c r="A66" s="14">
        <v>45872</v>
      </c>
      <c r="B66" s="14" t="s">
        <v>74</v>
      </c>
    </row>
    <row r="67" spans="1:2" x14ac:dyDescent="0.45">
      <c r="A67" s="33">
        <f>A66+31</f>
        <v>45903</v>
      </c>
      <c r="B67" s="14" t="s">
        <v>76</v>
      </c>
    </row>
    <row r="68" spans="1:2" x14ac:dyDescent="0.45">
      <c r="A68" s="14">
        <v>45866</v>
      </c>
      <c r="B68" s="14" t="s">
        <v>77</v>
      </c>
    </row>
    <row r="69" spans="1:2" x14ac:dyDescent="0.45">
      <c r="A69" s="33">
        <f>A68+31</f>
        <v>45897</v>
      </c>
    </row>
    <row r="70" spans="1:2" x14ac:dyDescent="0.45">
      <c r="A70" s="14" t="s">
        <v>60</v>
      </c>
    </row>
    <row r="71" spans="1:2" x14ac:dyDescent="0.45">
      <c r="A71" s="33">
        <f>A70+31</f>
        <v>45531</v>
      </c>
    </row>
    <row r="72" spans="1:2" x14ac:dyDescent="0.45">
      <c r="A72" s="14" t="s">
        <v>60</v>
      </c>
    </row>
    <row r="73" spans="1:2" x14ac:dyDescent="0.45">
      <c r="A73" s="33">
        <f>A72+31</f>
        <v>45531</v>
      </c>
    </row>
    <row r="74" spans="1:2" x14ac:dyDescent="0.45">
      <c r="A74" s="14" t="s">
        <v>62</v>
      </c>
    </row>
    <row r="75" spans="1:2" x14ac:dyDescent="0.45">
      <c r="A75" s="33">
        <f>A74+31</f>
        <v>45534</v>
      </c>
    </row>
    <row r="76" spans="1:2" x14ac:dyDescent="0.45">
      <c r="A76" s="14" t="s">
        <v>61</v>
      </c>
    </row>
    <row r="77" spans="1:2" x14ac:dyDescent="0.45">
      <c r="A77" s="33">
        <f>A76+31</f>
        <v>45167</v>
      </c>
    </row>
    <row r="78" spans="1:2" x14ac:dyDescent="0.45">
      <c r="A78" s="14" t="s">
        <v>88</v>
      </c>
    </row>
    <row r="79" spans="1:2" x14ac:dyDescent="0.45">
      <c r="A79" s="33">
        <f>A78+31</f>
        <v>46029</v>
      </c>
    </row>
    <row r="80" spans="1:2" x14ac:dyDescent="0.45">
      <c r="A80" s="14" t="s">
        <v>89</v>
      </c>
    </row>
    <row r="81" spans="1:1" x14ac:dyDescent="0.45">
      <c r="A81" s="33">
        <f>A80+31</f>
        <v>46035</v>
      </c>
    </row>
    <row r="82" spans="1:1" x14ac:dyDescent="0.45">
      <c r="A82" s="35"/>
    </row>
    <row r="83" spans="1:1" x14ac:dyDescent="0.45">
      <c r="A83" s="35"/>
    </row>
  </sheetData>
  <phoneticPr fontId="11" type="noConversion"/>
  <printOptions gridLines="1"/>
  <pageMargins left="0.25" right="0.25" top="0.25" bottom="0.25" header="0.3" footer="0.3"/>
  <pageSetup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Jr &amp; Sr Adjusted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wayne</dc:creator>
  <cp:lastModifiedBy>Tom Hasz</cp:lastModifiedBy>
  <cp:lastPrinted>2025-01-13T18:10:03Z</cp:lastPrinted>
  <dcterms:created xsi:type="dcterms:W3CDTF">2010-01-04T20:16:12Z</dcterms:created>
  <dcterms:modified xsi:type="dcterms:W3CDTF">2025-01-23T01:42:09Z</dcterms:modified>
</cp:coreProperties>
</file>