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C:\Users\marie\Google Drive\Board of Directors\Board Meetings\2017.01.29\"/>
    </mc:Choice>
  </mc:AlternateContent>
  <bookViews>
    <workbookView xWindow="0" yWindow="0" windowWidth="16470" windowHeight="11205"/>
  </bookViews>
  <sheets>
    <sheet name="HGI and Historical bldg" sheetId="1" r:id="rId1"/>
    <sheet name="Embassy and Holiday Inn" sheetId="2" r:id="rId2"/>
  </sheets>
  <definedNames>
    <definedName name="_xlnm.Print_Area" localSheetId="0">'HGI and Historical bldg'!$A$1:$J$57</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2" i="2" l="1"/>
  <c r="J54" i="2"/>
  <c r="I54" i="2"/>
  <c r="J53" i="2"/>
  <c r="I53" i="2"/>
  <c r="J52" i="2"/>
  <c r="I52" i="2"/>
  <c r="J51" i="2"/>
  <c r="I51" i="2"/>
  <c r="J50" i="2"/>
  <c r="I50" i="2"/>
  <c r="J49" i="2"/>
  <c r="I49" i="2"/>
  <c r="J48" i="2"/>
  <c r="I48" i="2"/>
  <c r="J47" i="2"/>
  <c r="I47" i="2"/>
  <c r="J46" i="2"/>
  <c r="I46" i="2"/>
  <c r="J45" i="2"/>
  <c r="I45" i="2"/>
  <c r="J44" i="2"/>
  <c r="I44" i="2"/>
  <c r="J43" i="2"/>
  <c r="I43" i="2"/>
  <c r="J42" i="2"/>
  <c r="I42" i="2"/>
  <c r="J41" i="2"/>
  <c r="J59" i="2" s="1"/>
  <c r="I41" i="2"/>
  <c r="J32" i="2"/>
  <c r="J24" i="2"/>
  <c r="I24" i="2"/>
  <c r="J23" i="2"/>
  <c r="I23" i="2"/>
  <c r="J22" i="2"/>
  <c r="I22" i="2"/>
  <c r="J21" i="2"/>
  <c r="I21" i="2"/>
  <c r="J20" i="2"/>
  <c r="I20" i="2"/>
  <c r="J19" i="2"/>
  <c r="I19" i="2"/>
  <c r="J18" i="2"/>
  <c r="I18" i="2"/>
  <c r="J14" i="2"/>
  <c r="I14" i="2"/>
  <c r="J13" i="2"/>
  <c r="I13" i="2"/>
  <c r="J12" i="2"/>
  <c r="I12" i="2"/>
  <c r="I48" i="1"/>
  <c r="I52" i="1" s="1"/>
  <c r="H48" i="1"/>
  <c r="I40" i="1"/>
  <c r="I33" i="1"/>
  <c r="H33" i="1"/>
  <c r="H37" i="1" s="1"/>
  <c r="I38" i="1" s="1"/>
  <c r="I29" i="2" l="1"/>
  <c r="J30" i="2" s="1"/>
  <c r="J31" i="2" s="1"/>
  <c r="J35" i="2" s="1"/>
  <c r="J29" i="2"/>
  <c r="I59" i="2"/>
  <c r="J60" i="2" s="1"/>
  <c r="J61" i="2" s="1"/>
  <c r="J65" i="2" s="1"/>
  <c r="I37" i="1"/>
  <c r="I39" i="1" l="1"/>
  <c r="I42" i="1" s="1"/>
  <c r="H12" i="1"/>
  <c r="I12" i="1"/>
  <c r="I13" i="1"/>
  <c r="I14" i="1"/>
  <c r="I15" i="1"/>
  <c r="I16" i="1"/>
  <c r="H13" i="1"/>
  <c r="H14" i="1"/>
  <c r="H15" i="1"/>
  <c r="H16" i="1"/>
  <c r="I11" i="1"/>
  <c r="I19" i="1"/>
  <c r="I20" i="1"/>
  <c r="H11" i="1"/>
  <c r="H19" i="1"/>
  <c r="H20" i="1"/>
  <c r="I23" i="1" l="1"/>
  <c r="H21" i="1"/>
  <c r="H17" i="1"/>
  <c r="H23" i="1" s="1"/>
  <c r="I24" i="1" s="1"/>
  <c r="I25" i="1" l="1"/>
  <c r="I27" i="1" s="1"/>
  <c r="I56" i="1" s="1"/>
</calcChain>
</file>

<file path=xl/sharedStrings.xml><?xml version="1.0" encoding="utf-8"?>
<sst xmlns="http://schemas.openxmlformats.org/spreadsheetml/2006/main" count="176" uniqueCount="110">
  <si>
    <t>Saturday:</t>
  </si>
  <si>
    <t>12:30-1:30 Catered Lunch</t>
  </si>
  <si>
    <t>3:00-5:00 Official's workshop</t>
  </si>
  <si>
    <t>6:30 Official's dinner</t>
  </si>
  <si>
    <t>Sunday:</t>
  </si>
  <si>
    <t>8:00-12:00 Official's workshop</t>
  </si>
  <si>
    <t>12:30  Board of Director's lunch</t>
  </si>
  <si>
    <t>4:30-8:00  Banquet</t>
  </si>
  <si>
    <t>Official's Workshop 3:00-5:00</t>
  </si>
  <si>
    <t>Official's Dinner 6:30-8:00</t>
  </si>
  <si>
    <t>Anticipated Attendance</t>
  </si>
  <si>
    <t>Cost to ISI</t>
  </si>
  <si>
    <t>Flat Costs, rental, A/V etc</t>
  </si>
  <si>
    <t>Food Cost/person</t>
  </si>
  <si>
    <t>Official's Workshop 8:00-12:00</t>
  </si>
  <si>
    <t>Catered Lunch 11:00-12:00 or 12-1:00?</t>
  </si>
  <si>
    <t>Committee Meetings 1:00-2:00</t>
  </si>
  <si>
    <t>Banquet 5:00-8:00</t>
  </si>
  <si>
    <t xml:space="preserve">6:30 Coaches dinner/reception ?? </t>
  </si>
  <si>
    <t>Cost to Participant</t>
  </si>
  <si>
    <t>Pool Rental</t>
  </si>
  <si>
    <t>9:00-10:00 Committee Mtgs (Coaches, Officials and Athletes)</t>
  </si>
  <si>
    <t>Hotel Room Block Rate:  $119</t>
  </si>
  <si>
    <t>1050 6th Avenue Des Moines Iowa 50314</t>
  </si>
  <si>
    <t>Holiday Inn Downtown</t>
  </si>
  <si>
    <t>There are three Hotel Options for the whole package of meetings and banquet.  Each come with slightly different timelines based on room availability.  Embassy Suites is the most condensed as they do not have space for HOD on Saturday, possibility of finding off site, but nearby, space downtown for HOD.</t>
  </si>
  <si>
    <t>The State Historical Museum, located in the East Village Downtown, has a beautiful atrium that is available for the Banquet with on site catering through Baratta's restaurant.  Thought of including this as an additional option.  In my opinion it is the most visually stunning space for the banquet. My thought is that most attendees will have already checked out of their hotel anyway, unless staying Sunday night, so not a big deal to host off site.</t>
  </si>
  <si>
    <t>All hotels offer similar meeting space, some much nicer but all are adequate for our needs.   All offer WiFi, different A/V options, stage, podium, pipe and drape etc for Banquet.  Additional offerings are noted as well.</t>
  </si>
  <si>
    <t>DSM East, DSM West and North View (top floor)</t>
  </si>
  <si>
    <t>Meeting Rooms:</t>
  </si>
  <si>
    <t>Total meeting room rental:  $1000</t>
  </si>
  <si>
    <t>Food and Beverage Minimum:  $6000</t>
  </si>
  <si>
    <t>10:00-12:00 HOD</t>
  </si>
  <si>
    <t>Top of the Tower</t>
  </si>
  <si>
    <t>DSM East or West</t>
  </si>
  <si>
    <t>podium with mic</t>
  </si>
  <si>
    <t>LCD Projector</t>
  </si>
  <si>
    <t>8 foot screen</t>
  </si>
  <si>
    <t>Food costs per person for the dinners and lunches are the midpoint of a range.  Depending upon selections, general +/- $5.00 per plate</t>
  </si>
  <si>
    <t>Total Food/Bev Cost</t>
  </si>
  <si>
    <t>Total Food/Bev</t>
  </si>
  <si>
    <t>Saturday</t>
  </si>
  <si>
    <t>Swim Clinic Total</t>
  </si>
  <si>
    <t>22% Service Charge</t>
  </si>
  <si>
    <t>Room Rental + A/V</t>
  </si>
  <si>
    <t>included</t>
  </si>
  <si>
    <t>Weekend Total</t>
  </si>
  <si>
    <t>Misc Expenses</t>
  </si>
  <si>
    <t>HorD' Oeuvres &amp; Cash Bar  approximate cost</t>
  </si>
  <si>
    <t>Embassy Suites Downtown</t>
  </si>
  <si>
    <t>101 East Locust Street Des Moines 50309</t>
  </si>
  <si>
    <t>Hotel Room Block Rate:  $159                 Govenors Suite $259</t>
  </si>
  <si>
    <t>Room Rental: per room, as listed</t>
  </si>
  <si>
    <t>Food Bev minimum:  $6000</t>
  </si>
  <si>
    <t>Meeting rooms</t>
  </si>
  <si>
    <t>Potomac</t>
  </si>
  <si>
    <t>Scott's Landing</t>
  </si>
  <si>
    <t>Riverview Lobby</t>
  </si>
  <si>
    <t>HOD 2:00-4:00</t>
  </si>
  <si>
    <t>Coach's reception 6:30-8:00</t>
  </si>
  <si>
    <t>Ballroom</t>
  </si>
  <si>
    <t>Ballroom Salons</t>
  </si>
  <si>
    <t>Lobby Comp Area</t>
  </si>
  <si>
    <t>Could be moved off site to Saturday</t>
  </si>
  <si>
    <t>Hilton Garden Inn</t>
  </si>
  <si>
    <t>8600 Northpark Dr Johnston 50131</t>
  </si>
  <si>
    <t>Hotel Room Block Rate:  $99</t>
  </si>
  <si>
    <t>Food Bev minimum: Saturday $1800       Sunday $2100  Total $3900</t>
  </si>
  <si>
    <t>Garden Room 1</t>
  </si>
  <si>
    <t>Official's workshop, including time for HOD mtg  8-12:00</t>
  </si>
  <si>
    <t>Garden Rooms 1&amp;2</t>
  </si>
  <si>
    <t>HOD 3:00-5:00</t>
  </si>
  <si>
    <t>Coaches and Athletes HOD mtg 1:00-2:00</t>
  </si>
  <si>
    <t>Catered Lunch 12:00-1:00</t>
  </si>
  <si>
    <t>Official's Dinner  6:00-8:00</t>
  </si>
  <si>
    <t>Foyer, just outside ballroom</t>
  </si>
  <si>
    <t>Coaches Reception 6:00-8:00                   Hors D'Oeuvres and Cash Bar</t>
  </si>
  <si>
    <t>Food Subtotal min $6000</t>
  </si>
  <si>
    <t>FoodSubtotal min $6000</t>
  </si>
  <si>
    <t>Food Sat. Subtotal min $1800</t>
  </si>
  <si>
    <t>Sunday</t>
  </si>
  <si>
    <t>Official's workshop</t>
  </si>
  <si>
    <t>Garden 1</t>
  </si>
  <si>
    <t>BOD Lunch 12:00</t>
  </si>
  <si>
    <t>Garden 2</t>
  </si>
  <si>
    <t>Located just off of 35/80 bypass in Johnston.  Nice standard hotel with added lobby space with tables and a lounge.  Newly updated and remodeled.  Texas Roadhouse restaurant next door.  They include centerpieces, chair covers, pipe and drape, stage podium mic. We can bring in our own A/V or rent somewhere else. It is closer to Summit pool for the athletes, by about 15-20 minutes.</t>
  </si>
  <si>
    <t>Food Total</t>
  </si>
  <si>
    <t>Hotel is located on the river, overlooking Estes ampitheater, downtown Des Moines in the East Village.  They are booked on Saturday until 3:00. Very nice grand lobby, lots of little places for meals and improntu meetings. Valet parking, comp shuttle to downtown locations.  On site restaurant. 2 room Suites.  Govenor Rooms include in suite conference space.  Meeting rooms are very nicely equipped with A/V.  By far the nicest of the options, but the basic requirements are no more or less than the other options.  Possibility of finding nearby off site space for HOD mtgs to keep on Saturday mid morning, for little to nothing.  Downtown has a lot of options.  Willing to work with us on pricing as well, after looking at the anticipated food costs they may well waive rental fees etc.</t>
  </si>
  <si>
    <t>State Historical Building</t>
  </si>
  <si>
    <t xml:space="preserve">This facility would be for the Banquet Only.  It is a fabulous space in downtown just south of the Capitol building in the East Village.  I am lookingto hold some of the meetings in an off site location.  Perhaps we can do a hybrid of hotel location and this for the Banquet. </t>
  </si>
  <si>
    <t>600 E. Locust St  Des Moines</t>
  </si>
  <si>
    <t>Rental:  $2500 + Food and A/V</t>
  </si>
  <si>
    <t>Meeting Room</t>
  </si>
  <si>
    <t>Atrium</t>
  </si>
  <si>
    <t>Estimated A/V costs</t>
  </si>
  <si>
    <t>Security</t>
  </si>
  <si>
    <t>Custodial</t>
  </si>
  <si>
    <t>Plus the cost of holding other meetings offsite</t>
  </si>
  <si>
    <t>Food Sun. Subtotal min $600</t>
  </si>
  <si>
    <t>Sun. food costs must = $600</t>
  </si>
  <si>
    <t>Ervin Swim Clinic</t>
  </si>
  <si>
    <t>Will be conducted at Summit Middle School Pool.  Two sessions with 35 swimmers each=70 participants</t>
  </si>
  <si>
    <t>Rental: $200 for pool and multipurpose room</t>
  </si>
  <si>
    <t>Hospitality for swimmers and coaches</t>
  </si>
  <si>
    <t>This cost must be agreed upon.  I just stuck it in there as the figure was discussed by athletes.</t>
  </si>
  <si>
    <r>
      <t>The hotel sits just north of I-235 on north side of downtown by Mercy Hospital. It is a bit dated, not bad. Banquet space (top of the tower) is at the top of the hotel, in what used to be a revolving restaurant, great 360</t>
    </r>
    <r>
      <rPr>
        <b/>
        <sz val="12"/>
        <color theme="1"/>
        <rFont val="Calibri"/>
        <family val="2"/>
      </rPr>
      <t>°</t>
    </r>
    <r>
      <rPr>
        <b/>
        <sz val="12"/>
        <color theme="1"/>
        <rFont val="Calibri"/>
        <family val="2"/>
        <scheme val="minor"/>
      </rPr>
      <t xml:space="preserve"> views of city at night. Decent lobby but without a bunch of space for improntu meetings or between meetings. On site restaurant and lounge.  Room Service.  Said they would work with us on pricing for rooms and rentals.  </t>
    </r>
  </si>
  <si>
    <t>Added $225 for Sun</t>
  </si>
  <si>
    <t>Clinic Total Cost</t>
  </si>
  <si>
    <t>FULL WEEKEND PACKAGE TOTAL:</t>
  </si>
  <si>
    <t>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</si>
</sst>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sz val="12"/>
      <color theme="1"/>
      <name val="Calibri"/>
      <family val="2"/>
      <scheme val="minor"/>
    </font>
    <font>
      <b/>
      <sz val="12"/>
      <color theme="1"/>
      <name val="Calibri"/>
      <family val="2"/>
      <scheme val="minor"/>
    </font>
    <font>
      <b/>
      <sz val="24"/>
      <color theme="1"/>
      <name val="Calibri"/>
      <family val="2"/>
      <scheme val="minor"/>
    </font>
    <font>
      <b/>
      <sz val="12"/>
      <color theme="1"/>
      <name val="Calibri"/>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2" fillId="0" borderId="0" xfId="0" applyFont="1"/>
    <xf numFmtId="0" fontId="0" fillId="0" borderId="0" xfId="0" applyAlignment="1">
      <alignment wrapText="1"/>
    </xf>
    <xf numFmtId="0" fontId="2" fillId="0" borderId="0" xfId="0" applyFont="1" applyAlignment="1">
      <alignment wrapText="1"/>
    </xf>
    <xf numFmtId="44" fontId="2" fillId="0" borderId="0" xfId="1" applyFont="1" applyAlignment="1">
      <alignment wrapText="1"/>
    </xf>
    <xf numFmtId="44" fontId="0" fillId="0" borderId="0" xfId="1" applyFont="1" applyAlignment="1">
      <alignment wrapText="1"/>
    </xf>
    <xf numFmtId="0" fontId="3" fillId="0" borderId="0" xfId="0" applyFont="1" applyAlignment="1">
      <alignment wrapText="1"/>
    </xf>
    <xf numFmtId="0" fontId="4" fillId="0" borderId="0" xfId="0" applyFont="1" applyAlignment="1">
      <alignment wrapText="1"/>
    </xf>
    <xf numFmtId="44" fontId="4" fillId="0" borderId="0" xfId="1" applyFont="1" applyAlignment="1">
      <alignment wrapText="1"/>
    </xf>
    <xf numFmtId="0" fontId="2" fillId="0" borderId="0" xfId="0" applyFont="1" applyAlignment="1">
      <alignment vertical="center" wrapText="1"/>
    </xf>
    <xf numFmtId="44" fontId="2" fillId="0" borderId="0" xfId="1" applyFont="1" applyAlignment="1">
      <alignment vertical="center" wrapText="1"/>
    </xf>
    <xf numFmtId="0" fontId="2" fillId="0" borderId="0" xfId="0" applyFont="1" applyAlignment="1">
      <alignment vertical="center"/>
    </xf>
    <xf numFmtId="0" fontId="4" fillId="0" borderId="0" xfId="0" applyFont="1" applyBorder="1" applyAlignment="1">
      <alignment horizontal="center" wrapText="1"/>
    </xf>
    <xf numFmtId="44" fontId="0" fillId="0" borderId="1" xfId="1" applyFont="1" applyBorder="1" applyAlignment="1">
      <alignment wrapText="1"/>
    </xf>
    <xf numFmtId="44" fontId="0" fillId="0" borderId="0" xfId="1" applyFont="1" applyBorder="1" applyAlignment="1">
      <alignment wrapText="1"/>
    </xf>
    <xf numFmtId="44" fontId="4" fillId="0" borderId="0" xfId="1" applyFont="1" applyBorder="1" applyAlignment="1">
      <alignment horizontal="center" wrapText="1"/>
    </xf>
    <xf numFmtId="0" fontId="0" fillId="0" borderId="0" xfId="0" applyFont="1" applyAlignment="1">
      <alignmen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2" fillId="0" borderId="0" xfId="0" applyFont="1" applyAlignment="1">
      <alignment horizontal="center" vertical="center" wrapText="1"/>
    </xf>
    <xf numFmtId="6" fontId="0" fillId="0" borderId="0" xfId="1" applyNumberFormat="1" applyFont="1" applyAlignment="1">
      <alignment wrapText="1"/>
    </xf>
    <xf numFmtId="8" fontId="0" fillId="0" borderId="0" xfId="1" applyNumberFormat="1" applyFont="1" applyAlignment="1">
      <alignment wrapText="1"/>
    </xf>
    <xf numFmtId="0" fontId="3" fillId="0" borderId="0" xfId="0" applyFont="1"/>
    <xf numFmtId="0" fontId="6" fillId="0" borderId="0" xfId="0" applyFont="1" applyAlignment="1">
      <alignment wrapText="1"/>
    </xf>
    <xf numFmtId="0" fontId="5" fillId="0" borderId="0" xfId="0" applyFont="1" applyAlignment="1">
      <alignment horizontal="center" wrapText="1"/>
    </xf>
    <xf numFmtId="0" fontId="0" fillId="0" borderId="0" xfId="0" applyFont="1"/>
    <xf numFmtId="44" fontId="1" fillId="0" borderId="0" xfId="1" applyFont="1" applyAlignment="1">
      <alignment wrapText="1"/>
    </xf>
    <xf numFmtId="44" fontId="5" fillId="0" borderId="0" xfId="1" applyFont="1" applyAlignment="1">
      <alignment vertical="center" wrapText="1"/>
    </xf>
    <xf numFmtId="44" fontId="3" fillId="0" borderId="0" xfId="1" applyFont="1" applyAlignment="1">
      <alignment wrapText="1"/>
    </xf>
    <xf numFmtId="0" fontId="0" fillId="0" borderId="5" xfId="0" applyBorder="1"/>
    <xf numFmtId="0" fontId="0" fillId="0" borderId="5" xfId="0" applyBorder="1" applyAlignment="1">
      <alignment wrapText="1"/>
    </xf>
    <xf numFmtId="44" fontId="0" fillId="0" borderId="5" xfId="1"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571500</xdr:colOff>
      <xdr:row>48</xdr:row>
      <xdr:rowOff>38100</xdr:rowOff>
    </xdr:from>
    <xdr:to>
      <xdr:col>6</xdr:col>
      <xdr:colOff>571500</xdr:colOff>
      <xdr:row>50</xdr:row>
      <xdr:rowOff>66677</xdr:rowOff>
    </xdr:to>
    <xdr:cxnSp macro="">
      <xdr:nvCxnSpPr>
        <xdr:cNvPr id="3" name="Straight Arrow Connector 2">
          <a:extLst>
            <a:ext uri="{FF2B5EF4-FFF2-40B4-BE49-F238E27FC236}">
              <a16:creationId xmlns:a16="http://schemas.microsoft.com/office/drawing/2014/main" id="{6F349C03-ABB6-4BB7-93BB-80DFF2944158}"/>
            </a:ext>
          </a:extLst>
        </xdr:cNvPr>
        <xdr:cNvCxnSpPr/>
      </xdr:nvCxnSpPr>
      <xdr:spPr>
        <a:xfrm flipV="1">
          <a:off x="10144125" y="30203775"/>
          <a:ext cx="0" cy="409577"/>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tabSelected="1" workbookViewId="0">
      <selection activeCell="C54" sqref="C54"/>
    </sheetView>
  </sheetViews>
  <sheetFormatPr defaultRowHeight="15" x14ac:dyDescent="0.25"/>
  <cols>
    <col min="1" max="1" width="40.5703125" customWidth="1"/>
    <col min="2" max="2" width="37" style="2" customWidth="1"/>
    <col min="3" max="3" width="21.5703125" style="2" customWidth="1"/>
    <col min="4" max="4" width="14.5703125" style="5" customWidth="1"/>
    <col min="5" max="5" width="11.42578125" style="2" customWidth="1"/>
    <col min="6" max="8" width="18.42578125" style="5" customWidth="1"/>
    <col min="9" max="9" width="13.5703125" style="5" customWidth="1"/>
    <col min="10" max="10" width="18.28515625" style="2" customWidth="1"/>
  </cols>
  <sheetData>
    <row r="1" spans="1:9" ht="33" customHeight="1" thickBot="1" x14ac:dyDescent="0.3">
      <c r="B1" s="17" t="s">
        <v>27</v>
      </c>
      <c r="C1" s="18"/>
      <c r="D1" s="18"/>
      <c r="E1" s="18"/>
      <c r="F1" s="18"/>
      <c r="G1" s="18"/>
      <c r="H1" s="18"/>
      <c r="I1" s="19"/>
    </row>
    <row r="2" spans="1:9" ht="16.5" thickBot="1" x14ac:dyDescent="0.3">
      <c r="B2" s="7"/>
      <c r="C2" s="7"/>
      <c r="D2" s="8"/>
      <c r="E2" s="7"/>
      <c r="F2" s="8"/>
      <c r="G2" s="8"/>
      <c r="H2" s="8"/>
      <c r="I2" s="8"/>
    </row>
    <row r="3" spans="1:9" ht="30.75" customHeight="1" thickBot="1" x14ac:dyDescent="0.3">
      <c r="B3" s="17" t="s">
        <v>25</v>
      </c>
      <c r="C3" s="18"/>
      <c r="D3" s="18"/>
      <c r="E3" s="18"/>
      <c r="F3" s="18"/>
      <c r="G3" s="18"/>
      <c r="H3" s="18"/>
      <c r="I3" s="19"/>
    </row>
    <row r="4" spans="1:9" ht="15.75" customHeight="1" thickBot="1" x14ac:dyDescent="0.3">
      <c r="B4" s="12"/>
      <c r="C4" s="12"/>
      <c r="D4" s="15"/>
      <c r="E4" s="12"/>
      <c r="F4" s="15"/>
      <c r="G4" s="15"/>
      <c r="H4" s="15"/>
      <c r="I4" s="15"/>
    </row>
    <row r="5" spans="1:9" ht="30.75" customHeight="1" thickBot="1" x14ac:dyDescent="0.3">
      <c r="B5" s="17" t="s">
        <v>38</v>
      </c>
      <c r="C5" s="18"/>
      <c r="D5" s="18"/>
      <c r="E5" s="18"/>
      <c r="F5" s="18"/>
      <c r="G5" s="18"/>
      <c r="H5" s="18"/>
      <c r="I5" s="19"/>
    </row>
    <row r="6" spans="1:9" ht="54.75" customHeight="1" thickBot="1" x14ac:dyDescent="0.3">
      <c r="B6" s="17" t="s">
        <v>26</v>
      </c>
      <c r="C6" s="18"/>
      <c r="D6" s="18"/>
      <c r="E6" s="18"/>
      <c r="F6" s="18"/>
      <c r="G6" s="18"/>
      <c r="H6" s="18"/>
      <c r="I6" s="19"/>
    </row>
    <row r="8" spans="1:9" ht="26.25" x14ac:dyDescent="0.4">
      <c r="A8" s="6" t="s">
        <v>64</v>
      </c>
      <c r="B8" s="20" t="s">
        <v>85</v>
      </c>
      <c r="C8" s="20"/>
      <c r="D8" s="20"/>
      <c r="E8" s="20"/>
      <c r="F8" s="20"/>
      <c r="G8" s="20"/>
      <c r="H8" s="20"/>
      <c r="I8" s="20"/>
    </row>
    <row r="9" spans="1:9" x14ac:dyDescent="0.25">
      <c r="A9" s="9" t="s">
        <v>65</v>
      </c>
      <c r="B9" s="20"/>
      <c r="C9" s="20"/>
      <c r="D9" s="20"/>
      <c r="E9" s="20"/>
      <c r="F9" s="20"/>
      <c r="G9" s="20"/>
      <c r="H9" s="20"/>
      <c r="I9" s="20"/>
    </row>
    <row r="10" spans="1:9" ht="30" x14ac:dyDescent="0.25">
      <c r="A10" s="10" t="s">
        <v>66</v>
      </c>
      <c r="B10" s="3" t="s">
        <v>41</v>
      </c>
      <c r="C10" s="3" t="s">
        <v>54</v>
      </c>
      <c r="D10" s="4" t="s">
        <v>12</v>
      </c>
      <c r="E10" s="3" t="s">
        <v>10</v>
      </c>
      <c r="F10" s="4" t="s">
        <v>13</v>
      </c>
      <c r="G10" s="4" t="s">
        <v>19</v>
      </c>
      <c r="H10" s="4" t="s">
        <v>39</v>
      </c>
      <c r="I10" s="4" t="s">
        <v>11</v>
      </c>
    </row>
    <row r="11" spans="1:9" ht="30" x14ac:dyDescent="0.25">
      <c r="A11" s="1" t="s">
        <v>52</v>
      </c>
      <c r="B11" s="2" t="s">
        <v>69</v>
      </c>
      <c r="C11" s="2" t="s">
        <v>68</v>
      </c>
      <c r="E11" s="2">
        <v>20</v>
      </c>
      <c r="F11" s="5">
        <v>0</v>
      </c>
      <c r="G11" s="5">
        <v>0</v>
      </c>
      <c r="H11" s="5">
        <f t="shared" ref="H11:H20" si="0">F11*E11</f>
        <v>0</v>
      </c>
      <c r="I11" s="5">
        <f t="shared" ref="I11:I20" si="1">(F11*E11)-(G11*E11)</f>
        <v>0</v>
      </c>
    </row>
    <row r="12" spans="1:9" ht="30" x14ac:dyDescent="0.25">
      <c r="A12" s="3" t="s">
        <v>67</v>
      </c>
      <c r="B12" s="2" t="s">
        <v>73</v>
      </c>
      <c r="C12" s="2" t="s">
        <v>70</v>
      </c>
      <c r="E12" s="2">
        <v>80</v>
      </c>
      <c r="F12" s="5">
        <v>25</v>
      </c>
      <c r="G12" s="5">
        <v>0</v>
      </c>
      <c r="H12" s="5">
        <f>F12*E12</f>
        <v>2000</v>
      </c>
      <c r="I12" s="5">
        <f t="shared" si="1"/>
        <v>2000</v>
      </c>
    </row>
    <row r="13" spans="1:9" ht="15.75" customHeight="1" x14ac:dyDescent="0.25">
      <c r="A13" s="3"/>
      <c r="B13" s="2" t="s">
        <v>72</v>
      </c>
      <c r="C13" s="2" t="s">
        <v>70</v>
      </c>
      <c r="E13" s="2">
        <v>40</v>
      </c>
      <c r="F13" s="5">
        <v>0</v>
      </c>
      <c r="G13" s="5">
        <v>0</v>
      </c>
      <c r="H13" s="5">
        <f t="shared" si="0"/>
        <v>0</v>
      </c>
      <c r="I13" s="5">
        <f t="shared" si="1"/>
        <v>0</v>
      </c>
    </row>
    <row r="14" spans="1:9" ht="15.75" customHeight="1" x14ac:dyDescent="0.25">
      <c r="B14" s="2" t="s">
        <v>71</v>
      </c>
      <c r="C14" s="2" t="s">
        <v>60</v>
      </c>
      <c r="E14" s="2">
        <v>80</v>
      </c>
      <c r="F14" s="5">
        <v>0</v>
      </c>
      <c r="G14" s="5">
        <v>0</v>
      </c>
      <c r="H14" s="5">
        <f t="shared" si="0"/>
        <v>0</v>
      </c>
      <c r="I14" s="5">
        <f t="shared" si="1"/>
        <v>0</v>
      </c>
    </row>
    <row r="15" spans="1:9" x14ac:dyDescent="0.25">
      <c r="B15" s="2" t="s">
        <v>74</v>
      </c>
      <c r="C15" s="2" t="s">
        <v>60</v>
      </c>
      <c r="E15" s="2">
        <v>40</v>
      </c>
      <c r="F15" s="5">
        <v>30</v>
      </c>
      <c r="G15" s="5">
        <v>20</v>
      </c>
      <c r="H15" s="5">
        <f t="shared" si="0"/>
        <v>1200</v>
      </c>
      <c r="I15" s="5">
        <f t="shared" si="1"/>
        <v>400</v>
      </c>
    </row>
    <row r="16" spans="1:9" ht="30.75" thickBot="1" x14ac:dyDescent="0.3">
      <c r="B16" s="2" t="s">
        <v>76</v>
      </c>
      <c r="C16" s="2" t="s">
        <v>75</v>
      </c>
      <c r="E16" s="2">
        <v>30</v>
      </c>
      <c r="F16" s="5">
        <v>12</v>
      </c>
      <c r="G16" s="5">
        <v>0</v>
      </c>
      <c r="H16" s="5">
        <f t="shared" si="0"/>
        <v>360</v>
      </c>
      <c r="I16" s="5">
        <f t="shared" si="1"/>
        <v>360</v>
      </c>
    </row>
    <row r="17" spans="1:10" ht="30.75" thickBot="1" x14ac:dyDescent="0.3">
      <c r="G17" s="5" t="s">
        <v>79</v>
      </c>
      <c r="H17" s="13">
        <f>SUM(H11:H16)</f>
        <v>3560</v>
      </c>
    </row>
    <row r="18" spans="1:10" x14ac:dyDescent="0.25">
      <c r="B18" s="3" t="s">
        <v>80</v>
      </c>
    </row>
    <row r="19" spans="1:10" x14ac:dyDescent="0.25">
      <c r="B19" s="2" t="s">
        <v>81</v>
      </c>
      <c r="C19" s="2" t="s">
        <v>82</v>
      </c>
      <c r="E19" s="2">
        <v>20</v>
      </c>
      <c r="F19" s="5">
        <v>0</v>
      </c>
      <c r="G19" s="5">
        <v>0</v>
      </c>
      <c r="H19" s="5">
        <f t="shared" si="0"/>
        <v>0</v>
      </c>
      <c r="I19" s="5">
        <f t="shared" si="1"/>
        <v>0</v>
      </c>
    </row>
    <row r="20" spans="1:10" ht="15.75" thickBot="1" x14ac:dyDescent="0.3">
      <c r="B20" s="16" t="s">
        <v>83</v>
      </c>
      <c r="C20" s="2" t="s">
        <v>84</v>
      </c>
      <c r="E20" s="2">
        <v>15</v>
      </c>
      <c r="F20" s="5">
        <v>25</v>
      </c>
      <c r="G20" s="5">
        <v>0</v>
      </c>
      <c r="H20" s="5">
        <f t="shared" si="0"/>
        <v>375</v>
      </c>
      <c r="I20" s="5">
        <f t="shared" si="1"/>
        <v>375</v>
      </c>
    </row>
    <row r="21" spans="1:10" ht="45.75" thickBot="1" x14ac:dyDescent="0.3">
      <c r="G21" s="5" t="s">
        <v>98</v>
      </c>
      <c r="H21" s="13">
        <f>SUM(H18:H20)</f>
        <v>375</v>
      </c>
      <c r="I21" s="5" t="s">
        <v>99</v>
      </c>
    </row>
    <row r="22" spans="1:10" x14ac:dyDescent="0.25">
      <c r="H22" s="14"/>
    </row>
    <row r="23" spans="1:10" x14ac:dyDescent="0.25">
      <c r="G23" s="5" t="s">
        <v>86</v>
      </c>
      <c r="H23" s="5">
        <f>H17+H21+225</f>
        <v>4160</v>
      </c>
      <c r="I23" s="5">
        <f>SUM(I11:I20)+225</f>
        <v>3360</v>
      </c>
      <c r="J23" s="2" t="s">
        <v>106</v>
      </c>
    </row>
    <row r="24" spans="1:10" ht="15.75" customHeight="1" x14ac:dyDescent="0.25">
      <c r="G24" s="5" t="s">
        <v>43</v>
      </c>
      <c r="I24" s="5">
        <f>H23*0.22</f>
        <v>915.2</v>
      </c>
    </row>
    <row r="25" spans="1:10" x14ac:dyDescent="0.25">
      <c r="G25" s="5" t="s">
        <v>40</v>
      </c>
      <c r="I25" s="5">
        <f>I23+I24</f>
        <v>4275.2</v>
      </c>
    </row>
    <row r="26" spans="1:10" x14ac:dyDescent="0.25">
      <c r="G26" s="5" t="s">
        <v>47</v>
      </c>
    </row>
    <row r="27" spans="1:10" x14ac:dyDescent="0.25">
      <c r="G27" s="5" t="s">
        <v>46</v>
      </c>
      <c r="I27" s="5">
        <f>SUM(I25:I26)</f>
        <v>4275.2</v>
      </c>
    </row>
    <row r="30" spans="1:10" ht="52.5" x14ac:dyDescent="0.4">
      <c r="A30" s="6" t="s">
        <v>88</v>
      </c>
      <c r="B30" s="20" t="s">
        <v>89</v>
      </c>
      <c r="C30" s="20"/>
      <c r="D30" s="20"/>
      <c r="E30" s="20"/>
      <c r="F30" s="20"/>
      <c r="G30" s="20"/>
      <c r="H30" s="20"/>
      <c r="I30" s="20"/>
    </row>
    <row r="31" spans="1:10" x14ac:dyDescent="0.25">
      <c r="A31" s="9" t="s">
        <v>90</v>
      </c>
      <c r="B31" s="20"/>
      <c r="C31" s="20"/>
      <c r="D31" s="20"/>
      <c r="E31" s="20"/>
      <c r="F31" s="20"/>
      <c r="G31" s="20"/>
      <c r="H31" s="20"/>
      <c r="I31" s="20"/>
    </row>
    <row r="32" spans="1:10" ht="30" x14ac:dyDescent="0.25">
      <c r="A32" s="10" t="s">
        <v>91</v>
      </c>
      <c r="B32" s="3" t="s">
        <v>80</v>
      </c>
      <c r="C32" s="3" t="s">
        <v>92</v>
      </c>
      <c r="D32" s="4" t="s">
        <v>12</v>
      </c>
      <c r="E32" s="3" t="s">
        <v>10</v>
      </c>
      <c r="F32" s="4" t="s">
        <v>13</v>
      </c>
      <c r="G32" s="4" t="s">
        <v>19</v>
      </c>
      <c r="H32" s="4" t="s">
        <v>39</v>
      </c>
      <c r="I32" s="4" t="s">
        <v>11</v>
      </c>
    </row>
    <row r="33" spans="1:9" x14ac:dyDescent="0.25">
      <c r="A33" s="1" t="s">
        <v>97</v>
      </c>
      <c r="C33" s="2" t="s">
        <v>93</v>
      </c>
      <c r="D33" s="5">
        <v>2500</v>
      </c>
      <c r="E33" s="2">
        <v>200</v>
      </c>
      <c r="F33" s="5">
        <v>28</v>
      </c>
      <c r="G33" s="5">
        <v>20</v>
      </c>
      <c r="H33" s="5">
        <f t="shared" ref="H33" si="2">F33*E33</f>
        <v>5600</v>
      </c>
      <c r="I33" s="5">
        <f t="shared" ref="I33" si="3">(F33*E33)-(G33*E33)</f>
        <v>1600</v>
      </c>
    </row>
    <row r="34" spans="1:9" x14ac:dyDescent="0.25">
      <c r="C34" s="2" t="s">
        <v>94</v>
      </c>
      <c r="D34" s="21">
        <v>300</v>
      </c>
      <c r="H34" s="14"/>
    </row>
    <row r="35" spans="1:9" x14ac:dyDescent="0.25">
      <c r="C35" s="2" t="s">
        <v>95</v>
      </c>
      <c r="D35" s="21">
        <v>200</v>
      </c>
      <c r="H35" s="14"/>
    </row>
    <row r="36" spans="1:9" x14ac:dyDescent="0.25">
      <c r="C36" s="2" t="s">
        <v>96</v>
      </c>
      <c r="D36" s="21">
        <v>150</v>
      </c>
      <c r="H36" s="14"/>
    </row>
    <row r="37" spans="1:9" x14ac:dyDescent="0.25">
      <c r="G37" s="5" t="s">
        <v>86</v>
      </c>
      <c r="H37" s="5">
        <f>SUM(H33)</f>
        <v>5600</v>
      </c>
      <c r="I37" s="5">
        <f>SUM(I33:I33)</f>
        <v>1600</v>
      </c>
    </row>
    <row r="38" spans="1:9" ht="15" customHeight="1" x14ac:dyDescent="0.25">
      <c r="G38" s="5" t="s">
        <v>43</v>
      </c>
      <c r="I38" s="5">
        <f>H37*0.22</f>
        <v>1232</v>
      </c>
    </row>
    <row r="39" spans="1:9" x14ac:dyDescent="0.25">
      <c r="G39" s="5" t="s">
        <v>40</v>
      </c>
      <c r="I39" s="5">
        <f>I37+I38</f>
        <v>2832</v>
      </c>
    </row>
    <row r="40" spans="1:9" x14ac:dyDescent="0.25">
      <c r="G40" s="5" t="s">
        <v>44</v>
      </c>
      <c r="I40" s="5">
        <f>SUM(D33:D36)</f>
        <v>3150</v>
      </c>
    </row>
    <row r="41" spans="1:9" x14ac:dyDescent="0.25">
      <c r="G41" s="5" t="s">
        <v>47</v>
      </c>
    </row>
    <row r="42" spans="1:9" x14ac:dyDescent="0.25">
      <c r="G42" s="5" t="s">
        <v>46</v>
      </c>
      <c r="I42" s="5">
        <f>SUM(I39:I41)</f>
        <v>5982</v>
      </c>
    </row>
    <row r="45" spans="1:9" ht="26.25" x14ac:dyDescent="0.4">
      <c r="A45" s="6" t="s">
        <v>100</v>
      </c>
      <c r="B45" s="20" t="s">
        <v>101</v>
      </c>
      <c r="C45" s="20"/>
      <c r="D45" s="20"/>
      <c r="E45" s="20"/>
      <c r="F45" s="20"/>
      <c r="G45" s="20"/>
      <c r="H45" s="20"/>
      <c r="I45" s="20"/>
    </row>
    <row r="46" spans="1:9" x14ac:dyDescent="0.25">
      <c r="A46" s="9"/>
      <c r="B46" s="20"/>
      <c r="C46" s="20"/>
      <c r="D46" s="20"/>
      <c r="E46" s="20"/>
      <c r="F46" s="20"/>
      <c r="G46" s="20"/>
      <c r="H46" s="20"/>
      <c r="I46" s="20"/>
    </row>
    <row r="47" spans="1:9" ht="30" x14ac:dyDescent="0.25">
      <c r="A47" s="10" t="s">
        <v>102</v>
      </c>
      <c r="B47" s="3" t="s">
        <v>80</v>
      </c>
      <c r="C47" s="3"/>
      <c r="D47" s="4" t="s">
        <v>12</v>
      </c>
      <c r="E47" s="3" t="s">
        <v>10</v>
      </c>
      <c r="F47" s="4" t="s">
        <v>13</v>
      </c>
      <c r="G47" s="4" t="s">
        <v>19</v>
      </c>
      <c r="H47" s="4" t="s">
        <v>39</v>
      </c>
      <c r="I47" s="4" t="s">
        <v>11</v>
      </c>
    </row>
    <row r="48" spans="1:9" x14ac:dyDescent="0.25">
      <c r="A48" s="1"/>
      <c r="B48" s="2" t="s">
        <v>20</v>
      </c>
      <c r="D48" s="21">
        <v>200</v>
      </c>
      <c r="E48" s="2">
        <v>70</v>
      </c>
      <c r="G48" s="5">
        <v>50</v>
      </c>
      <c r="H48" s="5">
        <f>F48*E48</f>
        <v>0</v>
      </c>
      <c r="I48" s="5">
        <f>(F48*E48)-(G48*E48)</f>
        <v>-3500</v>
      </c>
    </row>
    <row r="49" spans="1:10" x14ac:dyDescent="0.25">
      <c r="B49" s="2" t="s">
        <v>103</v>
      </c>
      <c r="D49" s="21"/>
      <c r="F49" s="22"/>
      <c r="G49" s="5">
        <v>0</v>
      </c>
      <c r="H49" s="5">
        <v>200</v>
      </c>
      <c r="I49" s="5">
        <v>200</v>
      </c>
    </row>
    <row r="50" spans="1:10" x14ac:dyDescent="0.25">
      <c r="D50" s="21"/>
      <c r="H50" s="14"/>
    </row>
    <row r="51" spans="1:10" ht="90" x14ac:dyDescent="0.25">
      <c r="D51" s="21"/>
      <c r="G51" s="5" t="s">
        <v>104</v>
      </c>
      <c r="H51" s="14"/>
    </row>
    <row r="52" spans="1:10" x14ac:dyDescent="0.25">
      <c r="B52" s="2" t="s">
        <v>107</v>
      </c>
      <c r="I52" s="5">
        <f>SUM(I48:I49)</f>
        <v>-3300</v>
      </c>
    </row>
    <row r="55" spans="1:10" x14ac:dyDescent="0.25">
      <c r="A55" s="30"/>
      <c r="B55" s="31"/>
      <c r="C55" s="31"/>
      <c r="D55" s="32"/>
      <c r="E55" s="31"/>
      <c r="F55" s="32"/>
      <c r="G55" s="32"/>
      <c r="H55" s="32"/>
      <c r="I55" s="32"/>
      <c r="J55" s="31"/>
    </row>
    <row r="56" spans="1:10" ht="26.25" x14ac:dyDescent="0.4">
      <c r="A56" s="23" t="s">
        <v>108</v>
      </c>
      <c r="H56" s="29" t="s">
        <v>109</v>
      </c>
      <c r="I56" s="5">
        <f>I27+I42+I52</f>
        <v>6957.2000000000007</v>
      </c>
    </row>
  </sheetData>
  <mergeCells count="7">
    <mergeCell ref="B1:I1"/>
    <mergeCell ref="B3:I3"/>
    <mergeCell ref="B6:I6"/>
    <mergeCell ref="B30:I31"/>
    <mergeCell ref="B45:I46"/>
    <mergeCell ref="B5:I5"/>
    <mergeCell ref="B8:I9"/>
  </mergeCells>
  <pageMargins left="0.7" right="0.7" top="0.75" bottom="0.75" header="0.3" footer="0.3"/>
  <pageSetup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K66"/>
  <sheetViews>
    <sheetView topLeftCell="A35" workbookViewId="0">
      <selection activeCell="L60" sqref="L60"/>
    </sheetView>
  </sheetViews>
  <sheetFormatPr defaultRowHeight="15" x14ac:dyDescent="0.25"/>
  <cols>
    <col min="2" max="2" width="40.5703125" customWidth="1"/>
    <col min="3" max="3" width="21.5703125" customWidth="1"/>
    <col min="4" max="4" width="18.28515625" customWidth="1"/>
    <col min="5" max="5" width="18.42578125" customWidth="1"/>
    <col min="6" max="6" width="11.85546875" customWidth="1"/>
    <col min="7" max="7" width="18.42578125" customWidth="1"/>
    <col min="8" max="8" width="18.28515625" customWidth="1"/>
    <col min="9" max="9" width="13.28515625" customWidth="1"/>
    <col min="10" max="10" width="15.140625" customWidth="1"/>
  </cols>
  <sheetData>
    <row r="7" spans="2:11" x14ac:dyDescent="0.25">
      <c r="C7" s="2"/>
      <c r="D7" s="2"/>
      <c r="E7" s="5"/>
      <c r="F7" s="2"/>
      <c r="G7" s="5"/>
      <c r="H7" s="5"/>
      <c r="I7" s="5"/>
      <c r="J7" s="5"/>
      <c r="K7" s="2"/>
    </row>
    <row r="8" spans="2:11" x14ac:dyDescent="0.25">
      <c r="C8" s="2"/>
      <c r="D8" s="2"/>
      <c r="E8" s="5"/>
      <c r="F8" s="2"/>
      <c r="G8" s="5"/>
      <c r="H8" s="5"/>
      <c r="I8" s="5"/>
      <c r="J8" s="5"/>
      <c r="K8" s="2"/>
    </row>
    <row r="9" spans="2:11" ht="81" customHeight="1" x14ac:dyDescent="0.4">
      <c r="B9" s="6" t="s">
        <v>49</v>
      </c>
      <c r="C9" s="20" t="s">
        <v>87</v>
      </c>
      <c r="D9" s="20"/>
      <c r="E9" s="20"/>
      <c r="F9" s="20"/>
      <c r="G9" s="20"/>
      <c r="H9" s="20"/>
      <c r="I9" s="20"/>
      <c r="J9" s="20"/>
      <c r="K9" s="2"/>
    </row>
    <row r="10" spans="2:11" ht="33.75" customHeight="1" x14ac:dyDescent="0.25">
      <c r="B10" s="9" t="s">
        <v>50</v>
      </c>
      <c r="C10" s="20"/>
      <c r="D10" s="20"/>
      <c r="E10" s="20"/>
      <c r="F10" s="20"/>
      <c r="G10" s="20"/>
      <c r="H10" s="20"/>
      <c r="I10" s="20"/>
      <c r="J10" s="20"/>
      <c r="K10" s="1"/>
    </row>
    <row r="11" spans="2:11" ht="45" x14ac:dyDescent="0.25">
      <c r="B11" s="28" t="s">
        <v>51</v>
      </c>
      <c r="C11" s="3"/>
      <c r="D11" s="3" t="s">
        <v>54</v>
      </c>
      <c r="E11" s="4" t="s">
        <v>12</v>
      </c>
      <c r="F11" s="3" t="s">
        <v>10</v>
      </c>
      <c r="G11" s="4" t="s">
        <v>13</v>
      </c>
      <c r="H11" s="4" t="s">
        <v>19</v>
      </c>
      <c r="I11" s="4" t="s">
        <v>39</v>
      </c>
      <c r="J11" s="4" t="s">
        <v>11</v>
      </c>
      <c r="K11" s="1"/>
    </row>
    <row r="12" spans="2:11" ht="15" customHeight="1" x14ac:dyDescent="0.25">
      <c r="B12" s="1" t="s">
        <v>52</v>
      </c>
      <c r="C12" s="2" t="s">
        <v>0</v>
      </c>
      <c r="D12" s="2"/>
      <c r="E12" s="5"/>
      <c r="F12" s="2"/>
      <c r="G12" s="5"/>
      <c r="H12" s="5">
        <v>0</v>
      </c>
      <c r="I12" s="5">
        <f>G12*F12</f>
        <v>0</v>
      </c>
      <c r="J12" s="5">
        <f>(G12*F12)-(H12*F12)</f>
        <v>0</v>
      </c>
      <c r="K12" s="1"/>
    </row>
    <row r="13" spans="2:11" ht="15" customHeight="1" x14ac:dyDescent="0.25">
      <c r="B13" s="3" t="s">
        <v>53</v>
      </c>
      <c r="C13" s="2" t="s">
        <v>8</v>
      </c>
      <c r="D13" s="2" t="s">
        <v>55</v>
      </c>
      <c r="E13" s="5">
        <v>125</v>
      </c>
      <c r="F13" s="2">
        <v>20</v>
      </c>
      <c r="G13" s="5">
        <v>0</v>
      </c>
      <c r="H13" s="5">
        <v>0</v>
      </c>
      <c r="I13" s="5">
        <f>G13*F13</f>
        <v>0</v>
      </c>
      <c r="J13" s="5">
        <f>(G13*F13)-(H13*F13)</f>
        <v>0</v>
      </c>
      <c r="K13" s="1"/>
    </row>
    <row r="14" spans="2:11" ht="15" customHeight="1" x14ac:dyDescent="0.25">
      <c r="B14" s="3"/>
      <c r="C14" s="2" t="s">
        <v>9</v>
      </c>
      <c r="D14" s="2" t="s">
        <v>56</v>
      </c>
      <c r="E14" s="5">
        <v>0</v>
      </c>
      <c r="F14" s="2">
        <v>40</v>
      </c>
      <c r="G14" s="5">
        <v>38</v>
      </c>
      <c r="H14" s="5">
        <v>0</v>
      </c>
      <c r="I14" s="5">
        <f>G14*F14</f>
        <v>1520</v>
      </c>
      <c r="J14" s="5">
        <f>(G14*F14)-(H14*F14)</f>
        <v>1520</v>
      </c>
      <c r="K14" s="2"/>
    </row>
    <row r="15" spans="2:11" ht="15" customHeight="1" x14ac:dyDescent="0.25">
      <c r="C15" s="2"/>
      <c r="D15" s="2" t="s">
        <v>35</v>
      </c>
      <c r="E15" s="5">
        <v>35</v>
      </c>
      <c r="F15" s="2"/>
      <c r="G15" s="5"/>
      <c r="H15" s="5"/>
      <c r="I15" s="5"/>
      <c r="J15" s="5"/>
      <c r="K15" s="2"/>
    </row>
    <row r="16" spans="2:11" ht="15" customHeight="1" x14ac:dyDescent="0.25">
      <c r="C16" s="2"/>
      <c r="D16" s="2" t="s">
        <v>36</v>
      </c>
      <c r="E16" s="5">
        <v>350</v>
      </c>
      <c r="F16" s="2"/>
      <c r="G16" s="5"/>
      <c r="H16" s="5"/>
      <c r="I16" s="5"/>
      <c r="J16" s="5"/>
      <c r="K16" s="2"/>
    </row>
    <row r="17" spans="2:11" ht="15" customHeight="1" thickBot="1" x14ac:dyDescent="0.3">
      <c r="C17" s="2"/>
      <c r="D17" s="2" t="s">
        <v>37</v>
      </c>
      <c r="E17" s="5" t="s">
        <v>45</v>
      </c>
      <c r="F17" s="2"/>
      <c r="G17" s="5"/>
      <c r="H17" s="5"/>
      <c r="I17" s="5"/>
      <c r="J17" s="5"/>
      <c r="K17" s="2"/>
    </row>
    <row r="18" spans="2:11" ht="15" customHeight="1" thickBot="1" x14ac:dyDescent="0.3">
      <c r="C18" s="2" t="s">
        <v>59</v>
      </c>
      <c r="D18" s="2" t="s">
        <v>57</v>
      </c>
      <c r="E18" s="5">
        <v>0</v>
      </c>
      <c r="F18" s="2">
        <v>30</v>
      </c>
      <c r="G18" s="5">
        <v>15</v>
      </c>
      <c r="H18" s="5">
        <v>0</v>
      </c>
      <c r="I18" s="13">
        <f>G18*F18</f>
        <v>450</v>
      </c>
      <c r="J18" s="5">
        <f>(G18*F18)-(H18*F18)</f>
        <v>450</v>
      </c>
      <c r="K18" s="2"/>
    </row>
    <row r="19" spans="2:11" ht="15" customHeight="1" x14ac:dyDescent="0.25">
      <c r="C19" s="3" t="s">
        <v>4</v>
      </c>
      <c r="D19" s="2"/>
      <c r="E19" s="5"/>
      <c r="F19" s="2"/>
      <c r="G19" s="5"/>
      <c r="H19" s="5">
        <v>0</v>
      </c>
      <c r="I19" s="5">
        <f>G19*F19</f>
        <v>0</v>
      </c>
      <c r="J19" s="5">
        <f>(G19*F19)-(H19*F19)</f>
        <v>0</v>
      </c>
      <c r="K19" s="2"/>
    </row>
    <row r="20" spans="2:11" ht="15" customHeight="1" x14ac:dyDescent="0.25">
      <c r="C20" s="2" t="s">
        <v>14</v>
      </c>
      <c r="D20" s="2" t="s">
        <v>55</v>
      </c>
      <c r="E20" s="5">
        <v>125</v>
      </c>
      <c r="F20" s="2">
        <v>20</v>
      </c>
      <c r="G20" s="5">
        <v>0</v>
      </c>
      <c r="H20" s="5">
        <v>0</v>
      </c>
      <c r="I20" s="5">
        <f>G20*F20</f>
        <v>0</v>
      </c>
      <c r="J20" s="5">
        <f>(G20*F20)-(H20*F20)</f>
        <v>0</v>
      </c>
      <c r="K20" s="2"/>
    </row>
    <row r="21" spans="2:11" ht="15" customHeight="1" thickBot="1" x14ac:dyDescent="0.3">
      <c r="C21" s="16" t="s">
        <v>15</v>
      </c>
      <c r="D21" s="2" t="s">
        <v>62</v>
      </c>
      <c r="E21" s="5">
        <v>0</v>
      </c>
      <c r="F21" s="2">
        <v>80</v>
      </c>
      <c r="G21" s="5">
        <v>33</v>
      </c>
      <c r="H21" s="5">
        <v>0</v>
      </c>
      <c r="I21" s="5">
        <f>G21*F21</f>
        <v>2640</v>
      </c>
      <c r="J21" s="5">
        <f>(G21*F21)-(H21*F21)</f>
        <v>2640</v>
      </c>
      <c r="K21" s="2"/>
    </row>
    <row r="22" spans="2:11" ht="15" customHeight="1" thickBot="1" x14ac:dyDescent="0.3">
      <c r="B22" t="s">
        <v>63</v>
      </c>
      <c r="C22" s="2" t="s">
        <v>16</v>
      </c>
      <c r="D22" s="2" t="s">
        <v>61</v>
      </c>
      <c r="E22" s="5">
        <v>375</v>
      </c>
      <c r="F22" s="2">
        <v>60</v>
      </c>
      <c r="G22" s="5"/>
      <c r="H22" s="5">
        <v>0</v>
      </c>
      <c r="I22" s="13">
        <f>G22*F22</f>
        <v>0</v>
      </c>
      <c r="J22" s="5">
        <f>(G22*F22)-(H22*F22)</f>
        <v>0</v>
      </c>
      <c r="K22" s="2"/>
    </row>
    <row r="23" spans="2:11" ht="15" customHeight="1" x14ac:dyDescent="0.25">
      <c r="B23" t="s">
        <v>63</v>
      </c>
      <c r="C23" s="2" t="s">
        <v>58</v>
      </c>
      <c r="D23" s="2" t="s">
        <v>61</v>
      </c>
      <c r="E23" s="5">
        <v>225</v>
      </c>
      <c r="F23" s="2">
        <v>80</v>
      </c>
      <c r="G23" s="5"/>
      <c r="H23" s="5">
        <v>0</v>
      </c>
      <c r="I23" s="14">
        <f>G23*F23</f>
        <v>0</v>
      </c>
      <c r="J23" s="5">
        <f>(G23*F23)-(H23*F23)</f>
        <v>0</v>
      </c>
      <c r="K23" s="2"/>
    </row>
    <row r="24" spans="2:11" ht="15" customHeight="1" x14ac:dyDescent="0.25">
      <c r="C24" s="2" t="s">
        <v>17</v>
      </c>
      <c r="D24" s="2" t="s">
        <v>60</v>
      </c>
      <c r="E24" s="5">
        <v>0</v>
      </c>
      <c r="F24" s="2">
        <v>200</v>
      </c>
      <c r="G24" s="5">
        <v>38</v>
      </c>
      <c r="H24" s="5">
        <v>20</v>
      </c>
      <c r="I24" s="5">
        <f>G24*F24</f>
        <v>7600</v>
      </c>
      <c r="J24" s="5">
        <f>(G24*F24)-(H24*F24)</f>
        <v>3600</v>
      </c>
      <c r="K24" s="2"/>
    </row>
    <row r="25" spans="2:11" ht="15" customHeight="1" x14ac:dyDescent="0.25">
      <c r="C25" s="2"/>
      <c r="D25" s="2" t="s">
        <v>35</v>
      </c>
      <c r="E25" s="5">
        <v>35</v>
      </c>
      <c r="F25" s="2"/>
      <c r="G25" s="5"/>
      <c r="H25" s="5"/>
      <c r="I25" s="5"/>
      <c r="J25" s="5"/>
      <c r="K25" s="2"/>
    </row>
    <row r="26" spans="2:11" ht="15" customHeight="1" x14ac:dyDescent="0.25">
      <c r="C26" s="2"/>
      <c r="D26" s="2" t="s">
        <v>36</v>
      </c>
      <c r="E26" s="5">
        <v>350</v>
      </c>
      <c r="F26" s="2"/>
      <c r="G26" s="5"/>
      <c r="H26" s="5"/>
      <c r="I26" s="5"/>
      <c r="J26" s="5"/>
      <c r="K26" s="2"/>
    </row>
    <row r="27" spans="2:11" ht="15" customHeight="1" x14ac:dyDescent="0.25">
      <c r="C27" s="2"/>
      <c r="D27" s="2" t="s">
        <v>37</v>
      </c>
      <c r="E27" s="5" t="s">
        <v>45</v>
      </c>
      <c r="F27" s="2"/>
      <c r="G27" s="5"/>
      <c r="H27" s="5"/>
      <c r="I27" s="5"/>
      <c r="J27" s="5"/>
      <c r="K27" s="2"/>
    </row>
    <row r="28" spans="2:11" x14ac:dyDescent="0.25">
      <c r="C28" s="2"/>
      <c r="D28" s="2"/>
      <c r="E28" s="5"/>
      <c r="F28" s="2"/>
      <c r="G28" s="5"/>
      <c r="H28" s="5"/>
      <c r="I28" s="5"/>
      <c r="J28" s="5"/>
      <c r="K28" s="2"/>
    </row>
    <row r="29" spans="2:11" ht="15" customHeight="1" x14ac:dyDescent="0.25">
      <c r="C29" s="2"/>
      <c r="D29" s="2"/>
      <c r="E29" s="5"/>
      <c r="F29" s="2"/>
      <c r="G29" s="5"/>
      <c r="H29" s="5" t="s">
        <v>78</v>
      </c>
      <c r="I29" s="5">
        <f>SUM(I12:I20)+SUM(I23:I27)</f>
        <v>9570</v>
      </c>
      <c r="J29" s="5">
        <f>SUM(J12:J20)+SUM(J21:J25)</f>
        <v>8210</v>
      </c>
      <c r="K29" s="2"/>
    </row>
    <row r="30" spans="2:11" ht="15" customHeight="1" x14ac:dyDescent="0.25">
      <c r="C30" s="2"/>
      <c r="D30" s="2"/>
      <c r="E30" s="5"/>
      <c r="F30" s="2"/>
      <c r="G30" s="5"/>
      <c r="H30" s="5" t="s">
        <v>43</v>
      </c>
      <c r="I30" s="5"/>
      <c r="J30" s="5">
        <f>I29*0.22</f>
        <v>2105.4</v>
      </c>
      <c r="K30" s="2"/>
    </row>
    <row r="31" spans="2:11" ht="15" customHeight="1" x14ac:dyDescent="0.25">
      <c r="C31" s="2"/>
      <c r="D31" s="2"/>
      <c r="E31" s="5"/>
      <c r="F31" s="2"/>
      <c r="G31" s="5"/>
      <c r="H31" s="5" t="s">
        <v>40</v>
      </c>
      <c r="I31" s="5"/>
      <c r="J31" s="5">
        <f>J29+J30</f>
        <v>10315.4</v>
      </c>
      <c r="K31" s="2"/>
    </row>
    <row r="32" spans="2:11" ht="15" customHeight="1" x14ac:dyDescent="0.25">
      <c r="C32" s="2"/>
      <c r="D32" s="2"/>
      <c r="E32" s="5"/>
      <c r="F32" s="2"/>
      <c r="G32" s="5"/>
      <c r="H32" s="5" t="s">
        <v>44</v>
      </c>
      <c r="I32" s="5"/>
      <c r="J32" s="5">
        <f>SUM(E12:E27)</f>
        <v>1620</v>
      </c>
      <c r="K32" s="2"/>
    </row>
    <row r="33" spans="2:11" ht="15" customHeight="1" x14ac:dyDescent="0.25">
      <c r="C33" s="2"/>
      <c r="D33" s="2"/>
      <c r="E33" s="5"/>
      <c r="F33" s="2"/>
      <c r="G33" s="5"/>
      <c r="H33" s="5" t="s">
        <v>42</v>
      </c>
      <c r="I33" s="5"/>
      <c r="J33" s="5">
        <v>300</v>
      </c>
      <c r="K33" s="2"/>
    </row>
    <row r="34" spans="2:11" ht="15" customHeight="1" x14ac:dyDescent="0.25">
      <c r="C34" s="2"/>
      <c r="D34" s="2"/>
      <c r="E34" s="5"/>
      <c r="F34" s="2"/>
      <c r="G34" s="5"/>
      <c r="H34" s="5" t="s">
        <v>47</v>
      </c>
      <c r="I34" s="5"/>
      <c r="J34" s="5"/>
      <c r="K34" s="2"/>
    </row>
    <row r="35" spans="2:11" ht="15" customHeight="1" x14ac:dyDescent="0.25">
      <c r="C35" s="2"/>
      <c r="D35" s="2"/>
      <c r="E35" s="5"/>
      <c r="F35" s="2"/>
      <c r="G35" s="5"/>
      <c r="H35" s="5" t="s">
        <v>46</v>
      </c>
      <c r="I35" s="5"/>
      <c r="J35" s="5">
        <f>SUM(J31:J34)</f>
        <v>12235.4</v>
      </c>
      <c r="K35" s="2"/>
    </row>
    <row r="36" spans="2:11" x14ac:dyDescent="0.25">
      <c r="C36" s="2"/>
      <c r="D36" s="2"/>
      <c r="E36" s="5"/>
      <c r="F36" s="2"/>
      <c r="G36" s="5"/>
      <c r="H36" s="5"/>
      <c r="I36" s="5"/>
      <c r="J36" s="5"/>
      <c r="K36" s="2"/>
    </row>
    <row r="37" spans="2:11" x14ac:dyDescent="0.25">
      <c r="C37" s="2"/>
      <c r="D37" s="2"/>
      <c r="E37" s="5"/>
      <c r="F37" s="2"/>
      <c r="G37" s="5"/>
      <c r="H37" s="5"/>
      <c r="I37" s="5"/>
      <c r="J37" s="5"/>
      <c r="K37" s="2"/>
    </row>
    <row r="38" spans="2:11" ht="69" customHeight="1" x14ac:dyDescent="0.5">
      <c r="B38" s="24" t="s">
        <v>24</v>
      </c>
      <c r="C38" s="25" t="s">
        <v>105</v>
      </c>
      <c r="D38" s="25"/>
      <c r="E38" s="25"/>
      <c r="F38" s="25"/>
      <c r="G38" s="25"/>
      <c r="H38" s="25"/>
      <c r="I38" s="25"/>
      <c r="J38" s="25"/>
      <c r="K38" s="1"/>
    </row>
    <row r="39" spans="2:11" x14ac:dyDescent="0.25">
      <c r="B39" s="11" t="s">
        <v>23</v>
      </c>
      <c r="C39" s="11"/>
      <c r="D39" s="11"/>
      <c r="E39" s="11"/>
      <c r="F39" s="11"/>
      <c r="G39" s="11"/>
      <c r="H39" s="11"/>
      <c r="I39" s="11"/>
      <c r="J39" s="11"/>
      <c r="K39" s="11"/>
    </row>
    <row r="40" spans="2:11" s="2" customFormat="1" ht="45" x14ac:dyDescent="0.25">
      <c r="B40" s="3" t="s">
        <v>22</v>
      </c>
      <c r="C40" s="3" t="s">
        <v>0</v>
      </c>
      <c r="D40" s="3" t="s">
        <v>29</v>
      </c>
      <c r="E40" s="3" t="s">
        <v>12</v>
      </c>
      <c r="F40" s="3" t="s">
        <v>10</v>
      </c>
      <c r="G40" s="3" t="s">
        <v>13</v>
      </c>
      <c r="H40" s="3" t="s">
        <v>19</v>
      </c>
      <c r="I40" s="3" t="s">
        <v>39</v>
      </c>
      <c r="J40" s="3" t="s">
        <v>11</v>
      </c>
      <c r="K40" s="3"/>
    </row>
    <row r="41" spans="2:11" x14ac:dyDescent="0.25">
      <c r="B41" s="1" t="s">
        <v>30</v>
      </c>
      <c r="C41" s="26" t="s">
        <v>21</v>
      </c>
      <c r="D41" s="26" t="s">
        <v>28</v>
      </c>
      <c r="E41" s="26"/>
      <c r="F41" s="26">
        <v>60</v>
      </c>
      <c r="G41" s="26"/>
      <c r="H41" s="26">
        <v>0</v>
      </c>
      <c r="I41" s="26">
        <f>G41*F41</f>
        <v>0</v>
      </c>
      <c r="J41" s="26">
        <f>(G41*F41)-(H41*F41)</f>
        <v>0</v>
      </c>
      <c r="K41" s="1"/>
    </row>
    <row r="42" spans="2:11" ht="15" customHeight="1" x14ac:dyDescent="0.25">
      <c r="B42" s="1" t="s">
        <v>31</v>
      </c>
      <c r="C42" s="26" t="s">
        <v>32</v>
      </c>
      <c r="D42" s="26" t="s">
        <v>33</v>
      </c>
      <c r="E42" s="26"/>
      <c r="F42" s="26">
        <v>80</v>
      </c>
      <c r="G42" s="26"/>
      <c r="H42" s="26">
        <v>0</v>
      </c>
      <c r="I42" s="26">
        <f>G42*F42</f>
        <v>0</v>
      </c>
      <c r="J42" s="26">
        <f>(G42*F42)-(H42*F42)</f>
        <v>0</v>
      </c>
      <c r="K42" s="1"/>
    </row>
    <row r="43" spans="2:11" ht="15" customHeight="1" x14ac:dyDescent="0.25">
      <c r="B43" s="1"/>
      <c r="C43" s="26" t="s">
        <v>1</v>
      </c>
      <c r="D43" s="26" t="s">
        <v>33</v>
      </c>
      <c r="E43" s="26"/>
      <c r="F43" s="26">
        <v>80</v>
      </c>
      <c r="G43" s="26">
        <v>19</v>
      </c>
      <c r="H43" s="26">
        <v>0</v>
      </c>
      <c r="I43" s="26">
        <f>G43*F43</f>
        <v>1520</v>
      </c>
      <c r="J43" s="26">
        <f>(G43*F43)-(H43*F43)</f>
        <v>1520</v>
      </c>
      <c r="K43" s="1"/>
    </row>
    <row r="44" spans="2:11" ht="15" customHeight="1" x14ac:dyDescent="0.25">
      <c r="B44" s="1"/>
      <c r="C44" s="26" t="s">
        <v>2</v>
      </c>
      <c r="D44" s="26" t="s">
        <v>34</v>
      </c>
      <c r="E44" s="26"/>
      <c r="F44" s="26">
        <v>20</v>
      </c>
      <c r="G44" s="26"/>
      <c r="H44" s="26">
        <v>0</v>
      </c>
      <c r="I44" s="26">
        <f>G44*F44</f>
        <v>0</v>
      </c>
      <c r="J44" s="26">
        <f>(G44*F44)-(H44*F44)</f>
        <v>0</v>
      </c>
      <c r="K44" s="1"/>
    </row>
    <row r="45" spans="2:11" ht="15" customHeight="1" x14ac:dyDescent="0.25">
      <c r="C45" s="16" t="s">
        <v>3</v>
      </c>
      <c r="D45" s="16" t="s">
        <v>33</v>
      </c>
      <c r="E45" s="27"/>
      <c r="F45" s="16">
        <v>40</v>
      </c>
      <c r="G45" s="27">
        <v>30</v>
      </c>
      <c r="H45" s="27">
        <v>0</v>
      </c>
      <c r="I45" s="27">
        <f>G45*F45</f>
        <v>1200</v>
      </c>
      <c r="J45" s="27">
        <f>(G45*F45)-(H45*F45)</f>
        <v>1200</v>
      </c>
      <c r="K45" s="2"/>
    </row>
    <row r="46" spans="2:11" ht="15" customHeight="1" x14ac:dyDescent="0.25">
      <c r="C46" s="2"/>
      <c r="D46" s="2" t="s">
        <v>35</v>
      </c>
      <c r="E46" s="5">
        <v>50</v>
      </c>
      <c r="F46" s="2"/>
      <c r="G46" s="5"/>
      <c r="H46" s="5">
        <v>0</v>
      </c>
      <c r="I46" s="5">
        <f>G46*F46</f>
        <v>0</v>
      </c>
      <c r="J46" s="5">
        <f>(G46*F46)-(H46*F46)</f>
        <v>0</v>
      </c>
      <c r="K46" s="2"/>
    </row>
    <row r="47" spans="2:11" ht="15" customHeight="1" x14ac:dyDescent="0.25">
      <c r="C47" s="2"/>
      <c r="D47" s="2" t="s">
        <v>36</v>
      </c>
      <c r="E47" s="5">
        <v>250</v>
      </c>
      <c r="F47" s="2"/>
      <c r="G47" s="5"/>
      <c r="H47" s="5">
        <v>0</v>
      </c>
      <c r="I47" s="5">
        <f>G47*F47</f>
        <v>0</v>
      </c>
      <c r="J47" s="5">
        <f>(G47*F47)-(H47*F47)</f>
        <v>0</v>
      </c>
      <c r="K47" s="2"/>
    </row>
    <row r="48" spans="2:11" ht="15" customHeight="1" x14ac:dyDescent="0.25">
      <c r="C48" s="2"/>
      <c r="D48" s="2" t="s">
        <v>37</v>
      </c>
      <c r="E48" s="5">
        <v>45</v>
      </c>
      <c r="F48" s="2"/>
      <c r="G48" s="5"/>
      <c r="H48" s="5">
        <v>0</v>
      </c>
      <c r="I48" s="5">
        <f>G48*F48</f>
        <v>0</v>
      </c>
      <c r="J48" s="5">
        <f>(G48*F48)-(H48*F48)</f>
        <v>0</v>
      </c>
      <c r="K48" s="2"/>
    </row>
    <row r="49" spans="3:11" ht="15" customHeight="1" x14ac:dyDescent="0.25">
      <c r="C49" s="2" t="s">
        <v>18</v>
      </c>
      <c r="D49" s="2" t="s">
        <v>48</v>
      </c>
      <c r="E49" s="5"/>
      <c r="F49" s="2">
        <v>30</v>
      </c>
      <c r="G49" s="5">
        <v>10</v>
      </c>
      <c r="H49" s="5">
        <v>0</v>
      </c>
      <c r="I49" s="5">
        <f>G49*F49</f>
        <v>300</v>
      </c>
      <c r="J49" s="5">
        <f>(G49*F49)-(H49*F49)</f>
        <v>300</v>
      </c>
      <c r="K49" s="2"/>
    </row>
    <row r="50" spans="3:11" ht="15" customHeight="1" x14ac:dyDescent="0.25">
      <c r="C50" s="2"/>
      <c r="D50" s="2"/>
      <c r="E50" s="5"/>
      <c r="F50" s="2"/>
      <c r="G50" s="5"/>
      <c r="H50" s="5">
        <v>0</v>
      </c>
      <c r="I50" s="5">
        <f>G50*F50</f>
        <v>0</v>
      </c>
      <c r="J50" s="5">
        <f>(G50*F50)-(H50*F50)</f>
        <v>0</v>
      </c>
      <c r="K50" s="2"/>
    </row>
    <row r="51" spans="3:11" ht="15" customHeight="1" x14ac:dyDescent="0.25">
      <c r="C51" s="2" t="s">
        <v>4</v>
      </c>
      <c r="D51" s="2"/>
      <c r="E51" s="5"/>
      <c r="F51" s="2"/>
      <c r="G51" s="5"/>
      <c r="H51" s="5">
        <v>0</v>
      </c>
      <c r="I51" s="5">
        <f>G51*F51</f>
        <v>0</v>
      </c>
      <c r="J51" s="5">
        <f>(G51*F51)-(H51*F51)</f>
        <v>0</v>
      </c>
      <c r="K51" s="2"/>
    </row>
    <row r="52" spans="3:11" ht="15" customHeight="1" x14ac:dyDescent="0.25">
      <c r="C52" s="2" t="s">
        <v>5</v>
      </c>
      <c r="D52" s="2" t="s">
        <v>34</v>
      </c>
      <c r="E52" s="5"/>
      <c r="F52" s="2">
        <v>20</v>
      </c>
      <c r="G52" s="5"/>
      <c r="H52" s="5">
        <v>0</v>
      </c>
      <c r="I52" s="5">
        <f>G52*F52</f>
        <v>0</v>
      </c>
      <c r="J52" s="5">
        <f>(G52*F52)-(H52*F52)</f>
        <v>0</v>
      </c>
      <c r="K52" s="2"/>
    </row>
    <row r="53" spans="3:11" ht="15" customHeight="1" x14ac:dyDescent="0.25">
      <c r="C53" s="2" t="s">
        <v>6</v>
      </c>
      <c r="D53" s="2"/>
      <c r="E53" s="5"/>
      <c r="F53" s="2">
        <v>15</v>
      </c>
      <c r="G53" s="5">
        <v>17</v>
      </c>
      <c r="H53" s="5">
        <v>0</v>
      </c>
      <c r="I53" s="5">
        <f>G53*F53</f>
        <v>255</v>
      </c>
      <c r="J53" s="5">
        <f>(G53*F53)-(H53*F53)</f>
        <v>255</v>
      </c>
      <c r="K53" s="2"/>
    </row>
    <row r="54" spans="3:11" ht="15" customHeight="1" x14ac:dyDescent="0.25">
      <c r="C54" s="2" t="s">
        <v>7</v>
      </c>
      <c r="D54" s="2" t="s">
        <v>33</v>
      </c>
      <c r="E54" s="5"/>
      <c r="F54" s="2">
        <v>200</v>
      </c>
      <c r="G54" s="5">
        <v>30</v>
      </c>
      <c r="H54" s="5">
        <v>20</v>
      </c>
      <c r="I54" s="5">
        <f>G54*F54</f>
        <v>6000</v>
      </c>
      <c r="J54" s="5">
        <f>(G54*F54)-(H54*F54)</f>
        <v>2000</v>
      </c>
      <c r="K54" s="2"/>
    </row>
    <row r="55" spans="3:11" ht="15" customHeight="1" x14ac:dyDescent="0.25">
      <c r="C55" s="2"/>
      <c r="D55" s="2" t="s">
        <v>35</v>
      </c>
      <c r="E55" s="5">
        <v>50</v>
      </c>
      <c r="F55" s="2"/>
      <c r="G55" s="5"/>
      <c r="H55" s="5"/>
      <c r="I55" s="5"/>
      <c r="J55" s="5"/>
      <c r="K55" s="2"/>
    </row>
    <row r="56" spans="3:11" ht="15" customHeight="1" x14ac:dyDescent="0.25">
      <c r="C56" s="2"/>
      <c r="D56" s="2" t="s">
        <v>36</v>
      </c>
      <c r="E56" s="5">
        <v>250</v>
      </c>
      <c r="F56" s="2"/>
      <c r="G56" s="5"/>
      <c r="H56" s="5"/>
      <c r="I56" s="5"/>
      <c r="J56" s="5"/>
      <c r="K56" s="2"/>
    </row>
    <row r="57" spans="3:11" ht="15" customHeight="1" x14ac:dyDescent="0.25">
      <c r="C57" s="2"/>
      <c r="D57" s="2" t="s">
        <v>37</v>
      </c>
      <c r="E57" s="5">
        <v>45</v>
      </c>
      <c r="F57" s="2"/>
      <c r="G57" s="5"/>
      <c r="H57" s="5"/>
      <c r="I57" s="5"/>
      <c r="J57" s="5"/>
      <c r="K57" s="2"/>
    </row>
    <row r="58" spans="3:11" ht="15" customHeight="1" x14ac:dyDescent="0.25">
      <c r="C58" s="2"/>
      <c r="D58" s="2"/>
      <c r="E58" s="5"/>
      <c r="F58" s="2"/>
      <c r="G58" s="5"/>
      <c r="H58" s="5"/>
      <c r="I58" s="5"/>
      <c r="J58" s="5"/>
      <c r="K58" s="2"/>
    </row>
    <row r="59" spans="3:11" ht="15" customHeight="1" x14ac:dyDescent="0.25">
      <c r="C59" s="2"/>
      <c r="D59" s="2"/>
      <c r="E59" s="5"/>
      <c r="F59" s="2"/>
      <c r="G59" s="5"/>
      <c r="H59" s="5" t="s">
        <v>77</v>
      </c>
      <c r="I59" s="5">
        <f>SUM(I41:I49)+SUM(I52:I54)</f>
        <v>9275</v>
      </c>
      <c r="J59" s="5">
        <f>SUM(J41:J49)+SUM(J50:J54)</f>
        <v>5275</v>
      </c>
      <c r="K59" s="2"/>
    </row>
    <row r="60" spans="3:11" ht="15" customHeight="1" x14ac:dyDescent="0.25">
      <c r="C60" s="2"/>
      <c r="D60" s="2"/>
      <c r="E60" s="5"/>
      <c r="F60" s="2"/>
      <c r="G60" s="5"/>
      <c r="H60" s="5" t="s">
        <v>43</v>
      </c>
      <c r="I60" s="5"/>
      <c r="J60" s="5">
        <f>I59*0.22</f>
        <v>2040.5</v>
      </c>
      <c r="K60" s="2"/>
    </row>
    <row r="61" spans="3:11" ht="15" customHeight="1" x14ac:dyDescent="0.25">
      <c r="C61" s="2"/>
      <c r="D61" s="2"/>
      <c r="E61" s="5"/>
      <c r="F61" s="2"/>
      <c r="G61" s="5"/>
      <c r="H61" s="5" t="s">
        <v>40</v>
      </c>
      <c r="I61" s="5"/>
      <c r="J61" s="5">
        <f>J59+J60</f>
        <v>7315.5</v>
      </c>
      <c r="K61" s="2"/>
    </row>
    <row r="62" spans="3:11" ht="15" customHeight="1" x14ac:dyDescent="0.25">
      <c r="C62" s="2"/>
      <c r="D62" s="2"/>
      <c r="E62" s="5"/>
      <c r="F62" s="2"/>
      <c r="G62" s="5"/>
      <c r="H62" s="5" t="s">
        <v>44</v>
      </c>
      <c r="I62" s="5"/>
      <c r="J62" s="5">
        <f>1000+SUM(E41:E57)</f>
        <v>1690</v>
      </c>
      <c r="K62" s="2"/>
    </row>
    <row r="63" spans="3:11" ht="15" customHeight="1" x14ac:dyDescent="0.25">
      <c r="C63" s="2"/>
      <c r="D63" s="2"/>
      <c r="E63" s="5"/>
      <c r="F63" s="2"/>
      <c r="G63" s="5"/>
      <c r="H63" s="5" t="s">
        <v>42</v>
      </c>
      <c r="I63" s="5"/>
      <c r="J63" s="5">
        <v>300</v>
      </c>
      <c r="K63" s="2"/>
    </row>
    <row r="64" spans="3:11" ht="15" customHeight="1" x14ac:dyDescent="0.25">
      <c r="C64" s="2"/>
      <c r="D64" s="2"/>
      <c r="E64" s="5"/>
      <c r="F64" s="2"/>
      <c r="G64" s="5"/>
      <c r="H64" s="5" t="s">
        <v>47</v>
      </c>
      <c r="I64" s="5"/>
      <c r="J64" s="5"/>
      <c r="K64" s="2"/>
    </row>
    <row r="65" spans="3:11" ht="15" customHeight="1" x14ac:dyDescent="0.25">
      <c r="C65" s="2"/>
      <c r="D65" s="2"/>
      <c r="E65" s="5"/>
      <c r="F65" s="2"/>
      <c r="G65" s="5"/>
      <c r="H65" s="5" t="s">
        <v>46</v>
      </c>
      <c r="I65" s="5"/>
      <c r="J65" s="5">
        <f>SUM(J61:J64)</f>
        <v>9305.5</v>
      </c>
      <c r="K65" s="2"/>
    </row>
    <row r="66" spans="3:11" x14ac:dyDescent="0.25">
      <c r="C66" s="2"/>
      <c r="D66" s="2"/>
      <c r="E66" s="5"/>
      <c r="F66" s="2"/>
      <c r="G66" s="5"/>
      <c r="H66" s="5"/>
      <c r="I66" s="5"/>
      <c r="J66" s="5"/>
      <c r="K66" s="2"/>
    </row>
  </sheetData>
  <mergeCells count="2">
    <mergeCell ref="C9:J10"/>
    <mergeCell ref="C38:J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HGI and Historical bldg</vt:lpstr>
      <vt:lpstr>Embassy and Holiday Inn</vt:lpstr>
      <vt:lpstr>'HGI and Historical bldg'!Print_Area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Koenigsfeld</dc:creator>
  <cp:lastModifiedBy>Marie Koenigsfeld</cp:lastModifiedBy>
  <cp:lastPrinted>2017-01-25T15:54:10Z</cp:lastPrinted>
  <dcterms:created xsi:type="dcterms:W3CDTF">2016-12-29T16:55:58Z</dcterms:created>
  <dcterms:modified xsi:type="dcterms:W3CDTF">2017-01-25T15:55:02Z</dcterms:modified>
</cp:coreProperties>
</file>