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Secretary folder\ISI BOD Meetings\2019\03.23.19\"/>
    </mc:Choice>
  </mc:AlternateContent>
  <bookViews>
    <workbookView xWindow="0" yWindow="0" windowWidth="20490" windowHeight="7770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7" i="1" l="1"/>
  <c r="D9" i="2" l="1"/>
  <c r="D8" i="2"/>
  <c r="D7" i="2"/>
  <c r="F33" i="1" l="1"/>
  <c r="F34" i="1" s="1"/>
  <c r="H28" i="1"/>
  <c r="H24" i="1"/>
  <c r="H19" i="1"/>
  <c r="G66" i="1"/>
  <c r="G67" i="1" s="1"/>
  <c r="L111" i="1"/>
  <c r="K111" i="1"/>
  <c r="J111" i="1"/>
  <c r="I111" i="1"/>
  <c r="H111" i="1"/>
  <c r="G111" i="1"/>
  <c r="F111" i="1"/>
  <c r="E111" i="1"/>
  <c r="D111" i="1"/>
  <c r="C111" i="1"/>
  <c r="B111" i="1"/>
  <c r="G103" i="1"/>
  <c r="G107" i="1" s="1"/>
  <c r="G60" i="1"/>
  <c r="G63" i="1" s="1"/>
  <c r="F103" i="1"/>
  <c r="F107" i="1" s="1"/>
  <c r="F71" i="1"/>
  <c r="F72" i="1" s="1"/>
  <c r="F60" i="1"/>
  <c r="F63" i="1" s="1"/>
  <c r="F96" i="1"/>
  <c r="E48" i="1"/>
  <c r="E52" i="1" s="1"/>
  <c r="D103" i="1"/>
  <c r="D107" i="1" s="1"/>
  <c r="D52" i="1"/>
  <c r="D28" i="1"/>
  <c r="D34" i="1" s="1"/>
  <c r="C79" i="1"/>
  <c r="C80" i="1" s="1"/>
  <c r="C28" i="1"/>
  <c r="C34" i="1" s="1"/>
  <c r="C123" i="1"/>
  <c r="D123" i="1"/>
  <c r="E123" i="1"/>
  <c r="F123" i="1"/>
  <c r="G123" i="1"/>
  <c r="H123" i="1"/>
  <c r="I123" i="1"/>
  <c r="J123" i="1"/>
  <c r="K123" i="1"/>
  <c r="L123" i="1"/>
  <c r="B123" i="1"/>
  <c r="C117" i="1"/>
  <c r="D117" i="1"/>
  <c r="E117" i="1"/>
  <c r="F117" i="1"/>
  <c r="G117" i="1"/>
  <c r="H117" i="1"/>
  <c r="I117" i="1"/>
  <c r="J117" i="1"/>
  <c r="K117" i="1"/>
  <c r="L117" i="1"/>
  <c r="B117" i="1"/>
  <c r="C114" i="1"/>
  <c r="D114" i="1"/>
  <c r="E114" i="1"/>
  <c r="F114" i="1"/>
  <c r="G114" i="1"/>
  <c r="H114" i="1"/>
  <c r="I114" i="1"/>
  <c r="J114" i="1"/>
  <c r="K114" i="1"/>
  <c r="L114" i="1"/>
  <c r="B114" i="1"/>
  <c r="C107" i="1"/>
  <c r="E107" i="1"/>
  <c r="H107" i="1"/>
  <c r="I107" i="1"/>
  <c r="K107" i="1"/>
  <c r="L107" i="1"/>
  <c r="B107" i="1"/>
  <c r="C92" i="1"/>
  <c r="D92" i="1"/>
  <c r="E92" i="1"/>
  <c r="F92" i="1"/>
  <c r="G92" i="1"/>
  <c r="H92" i="1"/>
  <c r="I92" i="1"/>
  <c r="J92" i="1"/>
  <c r="K92" i="1"/>
  <c r="L92" i="1"/>
  <c r="B92" i="1"/>
  <c r="C89" i="1"/>
  <c r="D89" i="1"/>
  <c r="E89" i="1"/>
  <c r="F89" i="1"/>
  <c r="G89" i="1"/>
  <c r="H89" i="1"/>
  <c r="I89" i="1"/>
  <c r="J89" i="1"/>
  <c r="K89" i="1"/>
  <c r="L89" i="1"/>
  <c r="B89" i="1"/>
  <c r="D80" i="1"/>
  <c r="E80" i="1"/>
  <c r="F80" i="1"/>
  <c r="G80" i="1"/>
  <c r="H80" i="1"/>
  <c r="I80" i="1"/>
  <c r="J80" i="1"/>
  <c r="K80" i="1"/>
  <c r="L80" i="1"/>
  <c r="B80" i="1"/>
  <c r="C72" i="1"/>
  <c r="D72" i="1"/>
  <c r="E72" i="1"/>
  <c r="G72" i="1"/>
  <c r="H72" i="1"/>
  <c r="I72" i="1"/>
  <c r="J72" i="1"/>
  <c r="K72" i="1"/>
  <c r="L72" i="1"/>
  <c r="B72" i="1"/>
  <c r="D67" i="1"/>
  <c r="E67" i="1"/>
  <c r="F67" i="1"/>
  <c r="H67" i="1"/>
  <c r="I67" i="1"/>
  <c r="J67" i="1"/>
  <c r="K67" i="1"/>
  <c r="L67" i="1"/>
  <c r="B67" i="1"/>
  <c r="C63" i="1"/>
  <c r="D63" i="1"/>
  <c r="E63" i="1"/>
  <c r="H63" i="1"/>
  <c r="I63" i="1"/>
  <c r="J63" i="1"/>
  <c r="K63" i="1"/>
  <c r="L63" i="1"/>
  <c r="B63" i="1"/>
  <c r="C52" i="1"/>
  <c r="F52" i="1"/>
  <c r="G52" i="1"/>
  <c r="H52" i="1"/>
  <c r="I52" i="1"/>
  <c r="J52" i="1"/>
  <c r="K52" i="1"/>
  <c r="L52" i="1"/>
  <c r="B52" i="1"/>
  <c r="C44" i="1"/>
  <c r="D44" i="1"/>
  <c r="E44" i="1"/>
  <c r="F44" i="1"/>
  <c r="G44" i="1"/>
  <c r="H44" i="1"/>
  <c r="I44" i="1"/>
  <c r="J44" i="1"/>
  <c r="K44" i="1"/>
  <c r="L44" i="1"/>
  <c r="B44" i="1"/>
  <c r="E34" i="1"/>
  <c r="G34" i="1"/>
  <c r="I34" i="1"/>
  <c r="I35" i="1" s="1"/>
  <c r="I36" i="1" s="1"/>
  <c r="J34" i="1"/>
  <c r="K34" i="1"/>
  <c r="K35" i="1" s="1"/>
  <c r="K36" i="1" s="1"/>
  <c r="L34" i="1"/>
  <c r="L35" i="1" s="1"/>
  <c r="L36" i="1" s="1"/>
  <c r="B34" i="1"/>
  <c r="B19" i="1"/>
  <c r="C17" i="1"/>
  <c r="D17" i="1"/>
  <c r="E17" i="1"/>
  <c r="F17" i="1"/>
  <c r="G17" i="1"/>
  <c r="H17" i="1"/>
  <c r="I17" i="1"/>
  <c r="J17" i="1"/>
  <c r="K17" i="1"/>
  <c r="L17" i="1"/>
  <c r="B17" i="1"/>
  <c r="C10" i="1"/>
  <c r="D10" i="1"/>
  <c r="E10" i="1"/>
  <c r="F10" i="1"/>
  <c r="G10" i="1"/>
  <c r="H10" i="1"/>
  <c r="I10" i="1"/>
  <c r="J10" i="1"/>
  <c r="K10" i="1"/>
  <c r="L10" i="1"/>
  <c r="H96" i="1"/>
  <c r="H97" i="1" s="1"/>
  <c r="I96" i="1"/>
  <c r="J96" i="1"/>
  <c r="K96" i="1"/>
  <c r="L96" i="1"/>
  <c r="B10" i="1"/>
  <c r="B35" i="1" s="1"/>
  <c r="B36" i="1" s="1"/>
  <c r="C96" i="1"/>
  <c r="D96" i="1"/>
  <c r="E96" i="1"/>
  <c r="G96" i="1"/>
  <c r="B96" i="1"/>
  <c r="K97" i="1" l="1"/>
  <c r="J97" i="1"/>
  <c r="L97" i="1"/>
  <c r="I97" i="1"/>
  <c r="J35" i="1"/>
  <c r="J36" i="1" s="1"/>
  <c r="L64" i="1"/>
  <c r="L124" i="1" s="1"/>
  <c r="L125" i="1" s="1"/>
  <c r="K64" i="1"/>
  <c r="B64" i="1"/>
  <c r="B97" i="1"/>
  <c r="B124" i="1" s="1"/>
  <c r="B125" i="1" s="1"/>
  <c r="J64" i="1"/>
  <c r="I64" i="1"/>
  <c r="C64" i="1"/>
  <c r="H64" i="1"/>
  <c r="H124" i="1" s="1"/>
  <c r="H34" i="1"/>
  <c r="H35" i="1" s="1"/>
  <c r="H36" i="1" s="1"/>
  <c r="I124" i="1"/>
  <c r="I125" i="1" s="1"/>
  <c r="G97" i="1"/>
  <c r="G64" i="1"/>
  <c r="G35" i="1"/>
  <c r="G36" i="1" s="1"/>
  <c r="F97" i="1"/>
  <c r="F64" i="1"/>
  <c r="F35" i="1"/>
  <c r="F36" i="1" s="1"/>
  <c r="E97" i="1"/>
  <c r="E64" i="1"/>
  <c r="E35" i="1"/>
  <c r="E36" i="1" s="1"/>
  <c r="D97" i="1"/>
  <c r="D64" i="1"/>
  <c r="D35" i="1"/>
  <c r="D36" i="1" s="1"/>
  <c r="C97" i="1"/>
  <c r="C35" i="1"/>
  <c r="C36" i="1" s="1"/>
  <c r="K124" i="1" l="1"/>
  <c r="K125" i="1" s="1"/>
  <c r="J124" i="1"/>
  <c r="J125" i="1" s="1"/>
  <c r="C124" i="1"/>
  <c r="C125" i="1" s="1"/>
  <c r="H125" i="1"/>
  <c r="G124" i="1"/>
  <c r="G125" i="1" s="1"/>
  <c r="F124" i="1"/>
  <c r="F125" i="1" s="1"/>
  <c r="E124" i="1"/>
  <c r="E125" i="1" s="1"/>
  <c r="D124" i="1"/>
  <c r="D125" i="1" s="1"/>
</calcChain>
</file>

<file path=xl/sharedStrings.xml><?xml version="1.0" encoding="utf-8"?>
<sst xmlns="http://schemas.openxmlformats.org/spreadsheetml/2006/main" count="133" uniqueCount="121">
  <si>
    <t>Income</t>
  </si>
  <si>
    <t>Investment Income</t>
  </si>
  <si>
    <t>Checking/Savings</t>
  </si>
  <si>
    <t>Total Investment Income</t>
  </si>
  <si>
    <t>Meet Income</t>
  </si>
  <si>
    <t>Medals/Bag Tags</t>
  </si>
  <si>
    <t>Fines/Fees</t>
  </si>
  <si>
    <t>Officials Shirts</t>
  </si>
  <si>
    <t>Sanction Fees</t>
  </si>
  <si>
    <t>Splash Fees</t>
  </si>
  <si>
    <t>Total Meet Income</t>
  </si>
  <si>
    <t>Registration</t>
  </si>
  <si>
    <t>Club Yearly</t>
  </si>
  <si>
    <t>Club Seasonal</t>
  </si>
  <si>
    <t>Club Organization</t>
  </si>
  <si>
    <t>Club Late</t>
  </si>
  <si>
    <t>Club USAS Fee</t>
  </si>
  <si>
    <t>Athlete Yearly</t>
  </si>
  <si>
    <t>Athlete Seasonal</t>
  </si>
  <si>
    <t>Athlete Outreach</t>
  </si>
  <si>
    <t>Athlete USAS Fee</t>
  </si>
  <si>
    <t>Non-Athlete</t>
  </si>
  <si>
    <t>Non-Athlete USAS Fee</t>
  </si>
  <si>
    <t>Transfers Inside Iowa</t>
  </si>
  <si>
    <t>Transfers Outside Iowa</t>
  </si>
  <si>
    <t>Swimposium</t>
  </si>
  <si>
    <t>Total Registrations</t>
  </si>
  <si>
    <t>Total Income</t>
  </si>
  <si>
    <t>Gross Profit</t>
  </si>
  <si>
    <t>Expense</t>
  </si>
  <si>
    <t>Administrative</t>
  </si>
  <si>
    <t>Employee Expense</t>
  </si>
  <si>
    <t>Payroll Expenses</t>
  </si>
  <si>
    <t>Employee Miscellaneous</t>
  </si>
  <si>
    <t>Payroll Software</t>
  </si>
  <si>
    <t>Workers Compensation Ins.</t>
  </si>
  <si>
    <t>Total Employee Expense</t>
  </si>
  <si>
    <t>ISI Office Expense</t>
  </si>
  <si>
    <t>Computer Hardware/Equipment</t>
  </si>
  <si>
    <t>Computer software</t>
  </si>
  <si>
    <t>Supplies</t>
  </si>
  <si>
    <t>Telephone/Internet</t>
  </si>
  <si>
    <t>Travel</t>
  </si>
  <si>
    <t>Total ISI Office Expense</t>
  </si>
  <si>
    <t>Other Administrative Expense</t>
  </si>
  <si>
    <t>BOD/HOD meetings</t>
  </si>
  <si>
    <t>Central Zones dues</t>
  </si>
  <si>
    <t>ISCA Fees</t>
  </si>
  <si>
    <t>Prof. Services</t>
  </si>
  <si>
    <t>USA-S Dues, Bank Services &amp; Website</t>
  </si>
  <si>
    <t>Miscellaneous</t>
  </si>
  <si>
    <t>Seminars/Workshops</t>
  </si>
  <si>
    <t>Total Other Aministrative Expense</t>
  </si>
  <si>
    <t>Total Administrative</t>
  </si>
  <si>
    <t>Annual Iowa Awards Banquet</t>
  </si>
  <si>
    <t>Total Annual Iowa Awards Banquet</t>
  </si>
  <si>
    <t>Convention and Workshops</t>
  </si>
  <si>
    <t>National Convention</t>
  </si>
  <si>
    <t>Officials Workshops</t>
  </si>
  <si>
    <t>Total Convention and Workshops</t>
  </si>
  <si>
    <t>Meet Expenses</t>
  </si>
  <si>
    <t>All Stars</t>
  </si>
  <si>
    <t>Age Group chair/admin</t>
  </si>
  <si>
    <t>Clothing/Gear</t>
  </si>
  <si>
    <t>Coaches Expenses</t>
  </si>
  <si>
    <t>Entry Fees</t>
  </si>
  <si>
    <t>Total All Stars</t>
  </si>
  <si>
    <t>Zones Age Group</t>
  </si>
  <si>
    <t>Zone Diversity Meet</t>
  </si>
  <si>
    <t>Zones Open Water</t>
  </si>
  <si>
    <t>Total Zones Age Group</t>
  </si>
  <si>
    <t>Athlete Travel Reimbursement</t>
  </si>
  <si>
    <t>Total Athlete Travel Reimbursement</t>
  </si>
  <si>
    <t>LSC Championships</t>
  </si>
  <si>
    <t>LSC Championship Reimbursement</t>
  </si>
  <si>
    <t>Championship BagTags - Medals</t>
  </si>
  <si>
    <t>Total LSC Championships</t>
  </si>
  <si>
    <t>Total Meet Expenses</t>
  </si>
  <si>
    <t>Officials Expenses</t>
  </si>
  <si>
    <t>Officials Conference</t>
  </si>
  <si>
    <t>Certification Fees</t>
  </si>
  <si>
    <t>Clinics, Evaluations, and Supplies</t>
  </si>
  <si>
    <t>Convention</t>
  </si>
  <si>
    <t>Zones/Mentoring Clinic Travel</t>
  </si>
  <si>
    <t>Travel to Ref or OW Clinics</t>
  </si>
  <si>
    <t>Total Officials Expenses</t>
  </si>
  <si>
    <t>Professional Development</t>
  </si>
  <si>
    <t>Total Professional Development</t>
  </si>
  <si>
    <t>ISI Grants</t>
  </si>
  <si>
    <t>Total ISI Grants</t>
  </si>
  <si>
    <t>Safe Sport</t>
  </si>
  <si>
    <t>Total Safe Sport</t>
  </si>
  <si>
    <t>Swimmer Development</t>
  </si>
  <si>
    <t>Swimmer Leadership Development</t>
  </si>
  <si>
    <t>A+ Swimmer Development</t>
  </si>
  <si>
    <t>Q- Swimmer Development</t>
  </si>
  <si>
    <t>Sectional Swimmer Clinic</t>
  </si>
  <si>
    <t>Total Swimmer Development Expenses</t>
  </si>
  <si>
    <t>Total Expenses</t>
  </si>
  <si>
    <t>2013-14</t>
  </si>
  <si>
    <t>2014-15</t>
  </si>
  <si>
    <t>2015-16</t>
  </si>
  <si>
    <t>2016-17</t>
  </si>
  <si>
    <t>2017-18</t>
  </si>
  <si>
    <t>2012-13</t>
  </si>
  <si>
    <t>2018-19</t>
  </si>
  <si>
    <t>2019-20</t>
  </si>
  <si>
    <t>2020-21</t>
  </si>
  <si>
    <t>2021-22</t>
  </si>
  <si>
    <t>2022-23</t>
  </si>
  <si>
    <t>USA Swimming Grant/other</t>
  </si>
  <si>
    <t>Entry Fees/photos</t>
  </si>
  <si>
    <t>Full Season Athletes</t>
  </si>
  <si>
    <t>Seasonal Athletes</t>
  </si>
  <si>
    <t>Clubs</t>
  </si>
  <si>
    <t>Postage/Printing</t>
  </si>
  <si>
    <t>Other Workshops/LSC Development</t>
  </si>
  <si>
    <t>Newsletter</t>
  </si>
  <si>
    <t>Officials Gear/Jnats</t>
  </si>
  <si>
    <t>Non-athlete</t>
  </si>
  <si>
    <t>Diversity &amp;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</si>
</sst>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4" tint="-0.249977111117893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164" fontId="4" fillId="0" borderId="0" xfId="0" applyNumberFormat="1" applyFont="1" applyAlignment="1"/>
    <xf numFmtId="164" fontId="4" fillId="0" borderId="0" xfId="0" applyNumberFormat="1" applyFont="1"/>
    <xf numFmtId="44" fontId="4" fillId="0" borderId="2" xfId="1" applyFont="1" applyBorder="1" applyAlignment="1"/>
    <xf numFmtId="44" fontId="4" fillId="0" borderId="2" xfId="1" applyFont="1" applyBorder="1" applyAlignment="1">
      <alignment horizontal="right"/>
    </xf>
    <xf numFmtId="44" fontId="2" fillId="0" borderId="0" xfId="1" applyFont="1" applyAlignment="1"/>
    <xf numFmtId="44" fontId="5" fillId="0" borderId="5" xfId="1" applyFont="1" applyBorder="1" applyAlignment="1"/>
    <xf numFmtId="44" fontId="4" fillId="0" borderId="8" xfId="1" applyFont="1" applyBorder="1" applyAlignment="1"/>
    <xf numFmtId="44" fontId="4" fillId="0" borderId="0" xfId="1" applyFont="1" applyAlignment="1"/>
    <xf numFmtId="44" fontId="5" fillId="0" borderId="8" xfId="1" applyFont="1" applyBorder="1" applyAlignment="1"/>
    <xf numFmtId="44" fontId="4" fillId="0" borderId="10" xfId="1" applyFont="1" applyBorder="1" applyAlignment="1"/>
    <xf numFmtId="44" fontId="4" fillId="0" borderId="5" xfId="1" applyFont="1" applyBorder="1" applyAlignment="1"/>
    <xf numFmtId="44" fontId="4" fillId="0" borderId="0" xfId="1" applyFont="1" applyAlignment="1">
      <alignment horizontal="right"/>
    </xf>
    <xf numFmtId="44" fontId="2" fillId="0" borderId="2" xfId="1" applyFont="1" applyBorder="1" applyAlignment="1"/>
    <xf numFmtId="44" fontId="2" fillId="0" borderId="3" xfId="1" applyFont="1" applyBorder="1" applyAlignment="1"/>
    <xf numFmtId="44" fontId="2" fillId="0" borderId="2" xfId="1" applyFont="1" applyBorder="1" applyAlignment="1">
      <alignment horizontal="right"/>
    </xf>
    <xf numFmtId="44" fontId="2" fillId="0" borderId="6" xfId="1" applyFont="1" applyBorder="1" applyAlignment="1"/>
    <xf numFmtId="44" fontId="2" fillId="0" borderId="1" xfId="1" applyFont="1" applyBorder="1" applyAlignment="1"/>
    <xf numFmtId="44" fontId="4" fillId="0" borderId="10" xfId="1" applyFont="1" applyBorder="1" applyAlignment="1">
      <alignment horizontal="right"/>
    </xf>
    <xf numFmtId="44" fontId="4" fillId="0" borderId="2" xfId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44" fontId="4" fillId="0" borderId="10" xfId="1" applyFont="1" applyBorder="1" applyAlignment="1">
      <alignment horizontal="left"/>
    </xf>
    <xf numFmtId="44" fontId="6" fillId="0" borderId="5" xfId="1" applyFont="1" applyBorder="1" applyAlignment="1"/>
    <xf numFmtId="44" fontId="6" fillId="0" borderId="8" xfId="1" applyFont="1" applyBorder="1" applyAlignment="1"/>
    <xf numFmtId="44" fontId="6" fillId="0" borderId="10" xfId="1" applyFont="1" applyBorder="1" applyAlignment="1"/>
    <xf numFmtId="44" fontId="8" fillId="0" borderId="10" xfId="1" applyFont="1" applyBorder="1" applyAlignment="1"/>
    <xf numFmtId="44" fontId="0" fillId="0" borderId="0" xfId="0" applyNumberFormat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44" fontId="4" fillId="2" borderId="3" xfId="1" applyFont="1" applyFill="1" applyBorder="1" applyAlignment="1"/>
    <xf numFmtId="44" fontId="7" fillId="2" borderId="3" xfId="1" applyFont="1" applyFill="1" applyBorder="1" applyAlignment="1">
      <alignment horizontal="right"/>
    </xf>
    <xf numFmtId="44" fontId="2" fillId="2" borderId="0" xfId="1" applyFont="1" applyFill="1" applyAlignment="1"/>
    <xf numFmtId="44" fontId="4" fillId="2" borderId="0" xfId="1" applyFont="1" applyFill="1" applyBorder="1" applyAlignment="1"/>
    <xf numFmtId="44" fontId="4" fillId="2" borderId="1" xfId="1" applyFont="1" applyFill="1" applyBorder="1" applyAlignment="1"/>
    <xf numFmtId="44" fontId="4" fillId="2" borderId="6" xfId="1" applyFont="1" applyFill="1" applyBorder="1" applyAlignment="1"/>
    <xf numFmtId="44" fontId="7" fillId="2" borderId="0" xfId="1" applyFont="1" applyFill="1" applyAlignment="1">
      <alignment horizontal="right"/>
    </xf>
    <xf numFmtId="44" fontId="9" fillId="2" borderId="3" xfId="1" applyFont="1" applyFill="1" applyBorder="1" applyAlignment="1"/>
    <xf numFmtId="44" fontId="7" fillId="2" borderId="1" xfId="1" applyFont="1" applyFill="1" applyBorder="1" applyAlignment="1">
      <alignment horizontal="right"/>
    </xf>
    <xf numFmtId="44" fontId="2" fillId="2" borderId="3" xfId="1" applyFont="1" applyFill="1" applyBorder="1" applyAlignment="1">
      <alignment horizontal="right"/>
    </xf>
    <xf numFmtId="44" fontId="2" fillId="2" borderId="6" xfId="1" applyFont="1" applyFill="1" applyBorder="1" applyAlignment="1"/>
    <xf numFmtId="44" fontId="2" fillId="2" borderId="1" xfId="1" applyFont="1" applyFill="1" applyBorder="1" applyAlignment="1"/>
    <xf numFmtId="44" fontId="4" fillId="2" borderId="3" xfId="1" applyFont="1" applyFill="1" applyBorder="1" applyAlignment="1">
      <alignment horizontal="left"/>
    </xf>
    <xf numFmtId="44" fontId="4" fillId="2" borderId="6" xfId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44" fontId="6" fillId="2" borderId="6" xfId="1" applyFont="1" applyFill="1" applyBorder="1" applyAlignment="1"/>
    <xf numFmtId="44" fontId="6" fillId="2" borderId="0" xfId="1" applyFont="1" applyFill="1" applyBorder="1" applyAlignment="1"/>
    <xf numFmtId="44" fontId="6" fillId="2" borderId="1" xfId="1" applyFont="1" applyFill="1" applyBorder="1" applyAlignment="1"/>
    <xf numFmtId="44" fontId="2" fillId="2" borderId="3" xfId="1" applyFont="1" applyFill="1" applyBorder="1" applyAlignment="1"/>
    <xf numFmtId="44" fontId="4" fillId="2" borderId="0" xfId="1" applyFont="1" applyFill="1" applyAlignment="1"/>
    <xf numFmtId="44" fontId="4" fillId="3" borderId="0" xfId="1" applyFont="1" applyFill="1"/>
    <xf numFmtId="44" fontId="4" fillId="3" borderId="6" xfId="1" applyFont="1" applyFill="1" applyBorder="1" applyAlignment="1">
      <alignment horizontal="right"/>
    </xf>
    <xf numFmtId="44" fontId="4" fillId="3" borderId="0" xfId="1" applyFont="1" applyFill="1" applyAlignment="1">
      <alignment horizontal="right"/>
    </xf>
    <xf numFmtId="44" fontId="4" fillId="3" borderId="1" xfId="1" applyFont="1" applyFill="1" applyBorder="1" applyAlignment="1">
      <alignment horizontal="right"/>
    </xf>
    <xf numFmtId="44" fontId="7" fillId="3" borderId="3" xfId="1" applyFont="1" applyFill="1" applyBorder="1" applyAlignment="1">
      <alignment horizontal="right"/>
    </xf>
    <xf numFmtId="44" fontId="4" fillId="3" borderId="6" xfId="1" applyFont="1" applyFill="1" applyBorder="1" applyAlignment="1"/>
    <xf numFmtId="44" fontId="4" fillId="3" borderId="0" xfId="1" applyFont="1" applyFill="1" applyAlignment="1"/>
    <xf numFmtId="44" fontId="4" fillId="3" borderId="1" xfId="1" applyFont="1" applyFill="1" applyBorder="1" applyAlignment="1"/>
    <xf numFmtId="44" fontId="7" fillId="3" borderId="1" xfId="1" applyFont="1" applyFill="1" applyBorder="1" applyAlignment="1">
      <alignment horizontal="right"/>
    </xf>
    <xf numFmtId="44" fontId="2" fillId="3" borderId="3" xfId="1" applyFont="1" applyFill="1" applyBorder="1" applyAlignment="1">
      <alignment horizontal="right"/>
    </xf>
    <xf numFmtId="44" fontId="4" fillId="3" borderId="3" xfId="1" applyFont="1" applyFill="1" applyBorder="1" applyAlignment="1"/>
    <xf numFmtId="44" fontId="6" fillId="3" borderId="6" xfId="1" applyFont="1" applyFill="1" applyBorder="1" applyAlignment="1">
      <alignment horizontal="right"/>
    </xf>
    <xf numFmtId="44" fontId="6" fillId="3" borderId="0" xfId="1" applyFont="1" applyFill="1" applyAlignment="1">
      <alignment horizontal="right"/>
    </xf>
    <xf numFmtId="44" fontId="6" fillId="3" borderId="1" xfId="1" applyFont="1" applyFill="1" applyBorder="1" applyAlignment="1">
      <alignment horizontal="right"/>
    </xf>
    <xf numFmtId="44" fontId="4" fillId="3" borderId="3" xfId="1" applyFont="1" applyFill="1" applyBorder="1" applyAlignment="1">
      <alignment horizontal="right"/>
    </xf>
    <xf numFmtId="0" fontId="0" fillId="3" borderId="0" xfId="0" applyFill="1"/>
    <xf numFmtId="49" fontId="3" fillId="3" borderId="1" xfId="0" applyNumberFormat="1" applyFont="1" applyFill="1" applyBorder="1" applyAlignment="1">
      <alignment horizontal="center"/>
    </xf>
    <xf numFmtId="44" fontId="7" fillId="3" borderId="0" xfId="1" applyFont="1" applyFill="1" applyAlignment="1">
      <alignment horizontal="right"/>
    </xf>
    <xf numFmtId="44" fontId="9" fillId="3" borderId="3" xfId="1" applyFont="1" applyFill="1" applyBorder="1" applyAlignment="1"/>
    <xf numFmtId="0" fontId="0" fillId="4" borderId="0" xfId="0" applyFill="1"/>
    <xf numFmtId="49" fontId="3" fillId="4" borderId="1" xfId="0" applyNumberFormat="1" applyFont="1" applyFill="1" applyBorder="1" applyAlignment="1">
      <alignment horizontal="center"/>
    </xf>
    <xf numFmtId="44" fontId="4" fillId="4" borderId="3" xfId="1" applyFont="1" applyFill="1" applyBorder="1" applyAlignment="1"/>
    <xf numFmtId="44" fontId="7" fillId="4" borderId="3" xfId="1" applyFont="1" applyFill="1" applyBorder="1" applyAlignment="1">
      <alignment horizontal="right"/>
    </xf>
    <xf numFmtId="44" fontId="4" fillId="4" borderId="0" xfId="1" applyFont="1" applyFill="1"/>
    <xf numFmtId="44" fontId="4" fillId="4" borderId="6" xfId="1" applyFont="1" applyFill="1" applyBorder="1" applyAlignment="1"/>
    <xf numFmtId="44" fontId="4" fillId="4" borderId="0" xfId="1" applyFont="1" applyFill="1" applyAlignment="1"/>
    <xf numFmtId="44" fontId="4" fillId="4" borderId="1" xfId="1" applyFont="1" applyFill="1" applyBorder="1" applyAlignment="1"/>
    <xf numFmtId="44" fontId="7" fillId="4" borderId="0" xfId="1" applyFont="1" applyFill="1" applyAlignment="1">
      <alignment horizontal="right"/>
    </xf>
    <xf numFmtId="44" fontId="9" fillId="4" borderId="3" xfId="1" applyFont="1" applyFill="1" applyBorder="1" applyAlignment="1"/>
    <xf numFmtId="44" fontId="4" fillId="4" borderId="6" xfId="1" applyFont="1" applyFill="1" applyBorder="1" applyAlignment="1">
      <alignment horizontal="right"/>
    </xf>
    <xf numFmtId="44" fontId="4" fillId="4" borderId="0" xfId="1" applyFont="1" applyFill="1" applyAlignment="1">
      <alignment horizontal="right"/>
    </xf>
    <xf numFmtId="44" fontId="4" fillId="4" borderId="1" xfId="1" applyFont="1" applyFill="1" applyBorder="1" applyAlignment="1">
      <alignment horizontal="right"/>
    </xf>
    <xf numFmtId="44" fontId="7" fillId="4" borderId="1" xfId="1" applyFont="1" applyFill="1" applyBorder="1" applyAlignment="1">
      <alignment horizontal="right"/>
    </xf>
    <xf numFmtId="44" fontId="2" fillId="4" borderId="3" xfId="1" applyFont="1" applyFill="1" applyBorder="1" applyAlignment="1">
      <alignment horizontal="right"/>
    </xf>
    <xf numFmtId="44" fontId="6" fillId="4" borderId="0" xfId="1" applyFont="1" applyFill="1" applyAlignment="1">
      <alignment horizontal="right"/>
    </xf>
    <xf numFmtId="44" fontId="6" fillId="4" borderId="1" xfId="1" applyFont="1" applyFill="1" applyBorder="1" applyAlignment="1">
      <alignment horizontal="right"/>
    </xf>
    <xf numFmtId="44" fontId="4" fillId="4" borderId="3" xfId="1" applyFont="1" applyFill="1" applyBorder="1" applyAlignment="1">
      <alignment horizontal="right"/>
    </xf>
    <xf numFmtId="44" fontId="4" fillId="5" borderId="0" xfId="1" applyFont="1" applyFill="1"/>
    <xf numFmtId="44" fontId="4" fillId="5" borderId="6" xfId="1" applyFont="1" applyFill="1" applyBorder="1" applyAlignment="1">
      <alignment horizontal="right"/>
    </xf>
    <xf numFmtId="44" fontId="4" fillId="5" borderId="7" xfId="1" applyFont="1" applyFill="1" applyBorder="1" applyAlignment="1"/>
    <xf numFmtId="44" fontId="4" fillId="5" borderId="0" xfId="1" applyFont="1" applyFill="1" applyAlignment="1">
      <alignment horizontal="right"/>
    </xf>
    <xf numFmtId="44" fontId="4" fillId="5" borderId="9" xfId="1" applyFont="1" applyFill="1" applyBorder="1" applyAlignment="1"/>
    <xf numFmtId="44" fontId="4" fillId="5" borderId="1" xfId="1" applyFont="1" applyFill="1" applyBorder="1" applyAlignment="1">
      <alignment horizontal="right"/>
    </xf>
    <xf numFmtId="44" fontId="4" fillId="5" borderId="11" xfId="1" applyFont="1" applyFill="1" applyBorder="1" applyAlignment="1"/>
    <xf numFmtId="44" fontId="7" fillId="5" borderId="3" xfId="1" applyFont="1" applyFill="1" applyBorder="1" applyAlignment="1">
      <alignment horizontal="right"/>
    </xf>
    <xf numFmtId="44" fontId="4" fillId="5" borderId="6" xfId="1" applyFont="1" applyFill="1" applyBorder="1" applyAlignment="1"/>
    <xf numFmtId="44" fontId="4" fillId="5" borderId="0" xfId="1" applyFont="1" applyFill="1" applyAlignment="1"/>
    <xf numFmtId="44" fontId="4" fillId="5" borderId="1" xfId="1" applyFont="1" applyFill="1" applyBorder="1" applyAlignment="1"/>
    <xf numFmtId="44" fontId="7" fillId="5" borderId="1" xfId="1" applyFont="1" applyFill="1" applyBorder="1" applyAlignment="1">
      <alignment horizontal="right"/>
    </xf>
    <xf numFmtId="44" fontId="2" fillId="5" borderId="3" xfId="1" applyFont="1" applyFill="1" applyBorder="1" applyAlignment="1">
      <alignment horizontal="right"/>
    </xf>
    <xf numFmtId="44" fontId="4" fillId="5" borderId="3" xfId="1" applyFont="1" applyFill="1" applyBorder="1" applyAlignment="1"/>
    <xf numFmtId="44" fontId="4" fillId="5" borderId="4" xfId="1" applyFont="1" applyFill="1" applyBorder="1"/>
    <xf numFmtId="44" fontId="4" fillId="5" borderId="9" xfId="1" applyFont="1" applyFill="1" applyBorder="1" applyAlignment="1">
      <alignment horizontal="right"/>
    </xf>
    <xf numFmtId="44" fontId="4" fillId="5" borderId="11" xfId="1" applyFont="1" applyFill="1" applyBorder="1" applyAlignment="1">
      <alignment horizontal="right"/>
    </xf>
    <xf numFmtId="44" fontId="4" fillId="5" borderId="4" xfId="1" applyFont="1" applyFill="1" applyBorder="1" applyAlignment="1"/>
    <xf numFmtId="44" fontId="6" fillId="5" borderId="6" xfId="1" applyFont="1" applyFill="1" applyBorder="1" applyAlignment="1">
      <alignment horizontal="right"/>
    </xf>
    <xf numFmtId="44" fontId="4" fillId="5" borderId="7" xfId="1" applyFont="1" applyFill="1" applyBorder="1" applyAlignment="1">
      <alignment horizontal="right"/>
    </xf>
    <xf numFmtId="44" fontId="6" fillId="5" borderId="0" xfId="1" applyFont="1" applyFill="1" applyAlignment="1">
      <alignment horizontal="right"/>
    </xf>
    <xf numFmtId="44" fontId="6" fillId="5" borderId="1" xfId="1" applyFont="1" applyFill="1" applyBorder="1" applyAlignment="1">
      <alignment horizontal="right"/>
    </xf>
    <xf numFmtId="44" fontId="4" fillId="5" borderId="3" xfId="1" applyFont="1" applyFill="1" applyBorder="1" applyAlignment="1">
      <alignment horizontal="right"/>
    </xf>
    <xf numFmtId="0" fontId="0" fillId="5" borderId="0" xfId="0" applyFill="1"/>
    <xf numFmtId="49" fontId="3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44" fontId="7" fillId="5" borderId="0" xfId="1" applyFont="1" applyFill="1" applyAlignment="1">
      <alignment horizontal="right"/>
    </xf>
    <xf numFmtId="44" fontId="9" fillId="5" borderId="3" xfId="1" applyFont="1" applyFill="1" applyBorder="1" applyAlignment="1"/>
    <xf numFmtId="44" fontId="10" fillId="2" borderId="0" xfId="1" applyFont="1" applyFill="1" applyAlignment="1"/>
    <xf numFmtId="44" fontId="5" fillId="6" borderId="6" xfId="1" applyFont="1" applyFill="1" applyBorder="1" applyAlignment="1"/>
    <xf numFmtId="44" fontId="4" fillId="6" borderId="6" xfId="1" applyFont="1" applyFill="1" applyBorder="1" applyAlignment="1"/>
    <xf numFmtId="44" fontId="4" fillId="6" borderId="7" xfId="1" applyFont="1" applyFill="1" applyBorder="1" applyAlignment="1"/>
    <xf numFmtId="44" fontId="5" fillId="6" borderId="0" xfId="1" applyFont="1" applyFill="1" applyBorder="1" applyAlignment="1"/>
    <xf numFmtId="44" fontId="4" fillId="6" borderId="0" xfId="1" applyFont="1" applyFill="1" applyAlignment="1"/>
    <xf numFmtId="44" fontId="4" fillId="6" borderId="9" xfId="1" applyFont="1" applyFill="1" applyBorder="1" applyAlignment="1"/>
    <xf numFmtId="44" fontId="8" fillId="0" borderId="8" xfId="1" applyFont="1" applyBorder="1" applyAlignment="1"/>
    <xf numFmtId="44" fontId="8" fillId="2" borderId="0" xfId="1" applyFont="1" applyFill="1" applyBorder="1" applyAlignment="1"/>
    <xf numFmtId="44" fontId="11" fillId="0" borderId="8" xfId="1" applyFont="1" applyBorder="1" applyAlignment="1"/>
    <xf numFmtId="44" fontId="8" fillId="0" borderId="0" xfId="1" applyFont="1" applyBorder="1" applyAlignment="1"/>
    <xf numFmtId="44" fontId="8" fillId="3" borderId="0" xfId="1" applyFont="1" applyFill="1" applyBorder="1" applyAlignment="1"/>
    <xf numFmtId="44" fontId="8" fillId="4" borderId="0" xfId="1" applyFont="1" applyFill="1" applyBorder="1" applyAlignment="1"/>
    <xf numFmtId="44" fontId="8" fillId="5" borderId="0" xfId="1" applyFont="1" applyFill="1" applyBorder="1" applyAlignment="1"/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44" fontId="2" fillId="0" borderId="0" xfId="1" applyFont="1" applyAlignment="1">
      <alignment horizontal="center"/>
    </xf>
    <xf numFmtId="44" fontId="0" fillId="0" borderId="0" xfId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abSelected="1" zoomScaleNormal="100" workbookViewId="0">
      <pane xSplit="1" ySplit="7" topLeftCell="B96" activePane="bottomRight" state="frozen"/>
      <selection pane="topRight" activeCell="B1" sqref="B1"/>
      <selection pane="bottomLeft" activeCell="A4" sqref="A4"/>
      <selection pane="bottomRight" activeCell="I94" sqref="I94"/>
    </sheetView>
  </sheetViews>
  <sheetFormatPr defaultRowHeight="14.5" x14ac:dyDescent="0.35"/>
  <cols>
    <col min="1" max="1" width="33" bestFit="1" customWidth="1"/>
    <col min="2" max="12" width="14.26953125" customWidth="1"/>
    <col min="13" max="14" width="10.81640625" bestFit="1" customWidth="1"/>
    <col min="16" max="16" width="9.81640625" bestFit="1" customWidth="1"/>
  </cols>
  <sheetData>
    <row r="1" spans="1:12" x14ac:dyDescent="0.35">
      <c r="A1" t="s">
        <v>112</v>
      </c>
      <c r="B1" s="132">
        <v>2320</v>
      </c>
      <c r="C1" s="132">
        <v>2681</v>
      </c>
      <c r="D1" s="132">
        <v>2751</v>
      </c>
      <c r="E1" s="132">
        <v>2692</v>
      </c>
      <c r="F1" s="132">
        <v>2673</v>
      </c>
      <c r="G1" s="132">
        <v>3032</v>
      </c>
      <c r="H1" s="66"/>
      <c r="I1" s="70"/>
      <c r="J1" s="111"/>
      <c r="K1" s="111"/>
      <c r="L1" s="111"/>
    </row>
    <row r="2" spans="1:12" x14ac:dyDescent="0.35">
      <c r="A2" t="s">
        <v>113</v>
      </c>
      <c r="B2" s="133"/>
      <c r="C2" s="133"/>
      <c r="D2" s="133"/>
      <c r="E2" s="133">
        <v>664</v>
      </c>
      <c r="F2" s="133">
        <v>637</v>
      </c>
      <c r="G2" s="133">
        <v>747</v>
      </c>
      <c r="H2" s="67"/>
      <c r="I2" s="71"/>
      <c r="J2" s="112"/>
      <c r="K2" s="112"/>
      <c r="L2" s="113"/>
    </row>
    <row r="3" spans="1:12" x14ac:dyDescent="0.35">
      <c r="A3" t="s">
        <v>119</v>
      </c>
      <c r="B3" s="132"/>
      <c r="C3" s="132"/>
      <c r="D3" s="132"/>
      <c r="E3" s="132">
        <v>463</v>
      </c>
      <c r="F3" s="132">
        <v>483</v>
      </c>
      <c r="G3" s="132">
        <v>514</v>
      </c>
      <c r="H3" s="66"/>
      <c r="I3" s="70"/>
      <c r="J3" s="111"/>
      <c r="K3" s="111"/>
      <c r="L3" s="111"/>
    </row>
    <row r="4" spans="1:12" x14ac:dyDescent="0.35">
      <c r="A4" t="s">
        <v>114</v>
      </c>
      <c r="B4" s="132">
        <v>24</v>
      </c>
      <c r="C4" s="132">
        <v>25</v>
      </c>
      <c r="D4" s="132">
        <v>26</v>
      </c>
      <c r="E4" s="132">
        <v>28</v>
      </c>
      <c r="F4" s="132">
        <v>29</v>
      </c>
      <c r="G4" s="132">
        <v>34</v>
      </c>
      <c r="H4" s="66"/>
      <c r="I4" s="70"/>
      <c r="J4" s="111"/>
      <c r="K4" s="111"/>
      <c r="L4" s="111"/>
    </row>
    <row r="5" spans="1:12" x14ac:dyDescent="0.35">
      <c r="B5" s="131"/>
      <c r="C5" s="131"/>
      <c r="D5" s="131"/>
      <c r="E5" s="131"/>
      <c r="F5" s="131"/>
      <c r="G5" s="29"/>
      <c r="H5" s="66"/>
      <c r="I5" s="70"/>
      <c r="J5" s="111"/>
      <c r="K5" s="111"/>
      <c r="L5" s="111"/>
    </row>
    <row r="6" spans="1:12" x14ac:dyDescent="0.35">
      <c r="A6" s="1"/>
      <c r="B6" s="30" t="s">
        <v>104</v>
      </c>
      <c r="C6" s="30" t="s">
        <v>99</v>
      </c>
      <c r="D6" s="30" t="s">
        <v>100</v>
      </c>
      <c r="E6" s="30" t="s">
        <v>101</v>
      </c>
      <c r="F6" s="30" t="s">
        <v>102</v>
      </c>
      <c r="G6" s="30" t="s">
        <v>103</v>
      </c>
      <c r="H6" s="67" t="s">
        <v>105</v>
      </c>
      <c r="I6" s="71" t="s">
        <v>106</v>
      </c>
      <c r="J6" s="112" t="s">
        <v>107</v>
      </c>
      <c r="K6" s="112" t="s">
        <v>108</v>
      </c>
      <c r="L6" s="113" t="s">
        <v>109</v>
      </c>
    </row>
    <row r="7" spans="1:12" x14ac:dyDescent="0.35">
      <c r="A7" s="134" t="s">
        <v>0</v>
      </c>
      <c r="B7" s="134"/>
      <c r="C7" s="134"/>
      <c r="D7" s="134"/>
      <c r="E7" s="134"/>
      <c r="F7" s="134"/>
      <c r="G7" s="134"/>
      <c r="H7" s="135"/>
      <c r="I7" s="135"/>
      <c r="J7" s="135"/>
      <c r="K7" s="135"/>
      <c r="L7" s="135"/>
    </row>
    <row r="8" spans="1:12" x14ac:dyDescent="0.35">
      <c r="A8" s="2" t="s">
        <v>1</v>
      </c>
      <c r="B8" s="2"/>
      <c r="C8" s="2"/>
      <c r="D8" s="2"/>
      <c r="E8" s="2"/>
      <c r="F8" s="2"/>
      <c r="G8" s="2"/>
      <c r="H8" s="3"/>
      <c r="I8" s="3"/>
      <c r="J8" s="3"/>
      <c r="K8" s="3"/>
      <c r="L8" s="4"/>
    </row>
    <row r="9" spans="1:12" x14ac:dyDescent="0.35">
      <c r="A9" s="5" t="s">
        <v>2</v>
      </c>
      <c r="B9" s="31">
        <v>1087.49</v>
      </c>
      <c r="C9" s="31">
        <v>959.43</v>
      </c>
      <c r="D9" s="31">
        <v>1216.71</v>
      </c>
      <c r="E9" s="31">
        <v>1726.41</v>
      </c>
      <c r="F9" s="31">
        <v>2143.2600000000002</v>
      </c>
      <c r="G9" s="31">
        <v>1683.22</v>
      </c>
      <c r="H9" s="61">
        <v>1700</v>
      </c>
      <c r="I9" s="72"/>
      <c r="J9" s="101"/>
      <c r="K9" s="101"/>
      <c r="L9" s="105"/>
    </row>
    <row r="10" spans="1:12" x14ac:dyDescent="0.35">
      <c r="A10" s="6" t="s">
        <v>3</v>
      </c>
      <c r="B10" s="32">
        <f>SUM(B9)</f>
        <v>1087.49</v>
      </c>
      <c r="C10" s="32">
        <f t="shared" ref="C10:L10" si="0">SUM(C9)</f>
        <v>959.43</v>
      </c>
      <c r="D10" s="32">
        <f t="shared" si="0"/>
        <v>1216.71</v>
      </c>
      <c r="E10" s="32">
        <f t="shared" si="0"/>
        <v>1726.41</v>
      </c>
      <c r="F10" s="32">
        <f t="shared" si="0"/>
        <v>2143.2600000000002</v>
      </c>
      <c r="G10" s="32">
        <f t="shared" si="0"/>
        <v>1683.22</v>
      </c>
      <c r="H10" s="55">
        <f t="shared" si="0"/>
        <v>1700</v>
      </c>
      <c r="I10" s="73">
        <f t="shared" si="0"/>
        <v>0</v>
      </c>
      <c r="J10" s="95">
        <f t="shared" si="0"/>
        <v>0</v>
      </c>
      <c r="K10" s="95">
        <f t="shared" si="0"/>
        <v>0</v>
      </c>
      <c r="L10" s="95">
        <f t="shared" si="0"/>
        <v>0</v>
      </c>
    </row>
    <row r="11" spans="1:12" x14ac:dyDescent="0.35">
      <c r="A11" s="7" t="s">
        <v>4</v>
      </c>
      <c r="B11" s="33"/>
      <c r="C11" s="33"/>
      <c r="D11" s="33"/>
      <c r="E11" s="33"/>
      <c r="F11" s="33"/>
      <c r="G11" s="33"/>
      <c r="H11" s="51"/>
      <c r="I11" s="74"/>
      <c r="J11" s="88"/>
      <c r="K11" s="88"/>
      <c r="L11" s="88"/>
    </row>
    <row r="12" spans="1:12" x14ac:dyDescent="0.35">
      <c r="A12" s="8" t="s">
        <v>5</v>
      </c>
      <c r="B12" s="117"/>
      <c r="C12" s="117"/>
      <c r="D12" s="117"/>
      <c r="E12" s="117"/>
      <c r="F12" s="117"/>
      <c r="G12" s="117"/>
      <c r="H12" s="118"/>
      <c r="I12" s="118"/>
      <c r="J12" s="118"/>
      <c r="K12" s="118"/>
      <c r="L12" s="119"/>
    </row>
    <row r="13" spans="1:12" x14ac:dyDescent="0.35">
      <c r="A13" s="9" t="s">
        <v>6</v>
      </c>
      <c r="B13" s="34">
        <v>100</v>
      </c>
      <c r="C13" s="34">
        <v>574</v>
      </c>
      <c r="D13" s="34">
        <v>0</v>
      </c>
      <c r="E13" s="34">
        <v>850</v>
      </c>
      <c r="F13" s="34">
        <v>660</v>
      </c>
      <c r="G13" s="34">
        <v>1000</v>
      </c>
      <c r="H13" s="57">
        <v>0</v>
      </c>
      <c r="I13" s="76"/>
      <c r="J13" s="97"/>
      <c r="K13" s="97"/>
      <c r="L13" s="92"/>
    </row>
    <row r="14" spans="1:12" x14ac:dyDescent="0.35">
      <c r="A14" s="11" t="s">
        <v>7</v>
      </c>
      <c r="B14" s="120"/>
      <c r="C14" s="120"/>
      <c r="D14" s="120"/>
      <c r="E14" s="120"/>
      <c r="F14" s="120"/>
      <c r="G14" s="120"/>
      <c r="H14" s="121"/>
      <c r="I14" s="121"/>
      <c r="J14" s="121"/>
      <c r="K14" s="121"/>
      <c r="L14" s="122"/>
    </row>
    <row r="15" spans="1:12" x14ac:dyDescent="0.35">
      <c r="A15" s="9" t="s">
        <v>8</v>
      </c>
      <c r="B15" s="34">
        <v>3980</v>
      </c>
      <c r="C15" s="34">
        <v>4300</v>
      </c>
      <c r="D15" s="34">
        <v>4805</v>
      </c>
      <c r="E15" s="34">
        <v>5310</v>
      </c>
      <c r="F15" s="34">
        <v>5645</v>
      </c>
      <c r="G15" s="34">
        <v>6740</v>
      </c>
      <c r="H15" s="57">
        <v>6600</v>
      </c>
      <c r="I15" s="76"/>
      <c r="J15" s="97"/>
      <c r="K15" s="97"/>
      <c r="L15" s="92"/>
    </row>
    <row r="16" spans="1:12" x14ac:dyDescent="0.35">
      <c r="A16" s="12" t="s">
        <v>9</v>
      </c>
      <c r="B16" s="35">
        <v>43335</v>
      </c>
      <c r="C16" s="35">
        <v>47106</v>
      </c>
      <c r="D16" s="35">
        <v>51144</v>
      </c>
      <c r="E16" s="35">
        <v>54039</v>
      </c>
      <c r="F16" s="35">
        <v>57543</v>
      </c>
      <c r="G16" s="35">
        <v>99185</v>
      </c>
      <c r="H16" s="58">
        <v>91960</v>
      </c>
      <c r="I16" s="77"/>
      <c r="J16" s="98"/>
      <c r="K16" s="98"/>
      <c r="L16" s="94"/>
    </row>
    <row r="17" spans="1:12" x14ac:dyDescent="0.35">
      <c r="A17" s="6" t="s">
        <v>10</v>
      </c>
      <c r="B17" s="32">
        <f>SUM(B12:B16)</f>
        <v>47415</v>
      </c>
      <c r="C17" s="32">
        <f t="shared" ref="C17:L17" si="1">SUM(C12:C16)</f>
        <v>51980</v>
      </c>
      <c r="D17" s="32">
        <f t="shared" si="1"/>
        <v>55949</v>
      </c>
      <c r="E17" s="32">
        <f t="shared" si="1"/>
        <v>60199</v>
      </c>
      <c r="F17" s="32">
        <f t="shared" si="1"/>
        <v>63848</v>
      </c>
      <c r="G17" s="32">
        <f t="shared" si="1"/>
        <v>106925</v>
      </c>
      <c r="H17" s="55">
        <f t="shared" si="1"/>
        <v>98560</v>
      </c>
      <c r="I17" s="73">
        <f t="shared" si="1"/>
        <v>0</v>
      </c>
      <c r="J17" s="95">
        <f t="shared" si="1"/>
        <v>0</v>
      </c>
      <c r="K17" s="95">
        <f t="shared" si="1"/>
        <v>0</v>
      </c>
      <c r="L17" s="95">
        <f t="shared" si="1"/>
        <v>0</v>
      </c>
    </row>
    <row r="18" spans="1:12" x14ac:dyDescent="0.35">
      <c r="A18" s="7" t="s">
        <v>11</v>
      </c>
      <c r="B18" s="33"/>
      <c r="C18" s="33"/>
      <c r="D18" s="33"/>
      <c r="E18" s="33"/>
      <c r="F18" s="33"/>
      <c r="G18" s="33"/>
      <c r="H18" s="51"/>
      <c r="I18" s="74"/>
      <c r="J18" s="88"/>
      <c r="K18" s="88"/>
      <c r="L18" s="88"/>
    </row>
    <row r="19" spans="1:12" x14ac:dyDescent="0.35">
      <c r="A19" s="13" t="s">
        <v>12</v>
      </c>
      <c r="B19" s="36">
        <f>940+161</f>
        <v>1101</v>
      </c>
      <c r="C19" s="36">
        <v>965</v>
      </c>
      <c r="D19" s="36">
        <v>1050</v>
      </c>
      <c r="E19" s="36">
        <v>1080</v>
      </c>
      <c r="F19" s="36">
        <v>1215</v>
      </c>
      <c r="G19" s="36">
        <v>1465</v>
      </c>
      <c r="H19" s="56">
        <f>2500+100+200+876-2460</f>
        <v>1216</v>
      </c>
      <c r="I19" s="75"/>
      <c r="J19" s="96"/>
      <c r="K19" s="96"/>
      <c r="L19" s="90"/>
    </row>
    <row r="20" spans="1:12" x14ac:dyDescent="0.35">
      <c r="A20" s="9" t="s">
        <v>13</v>
      </c>
      <c r="B20" s="34"/>
      <c r="C20" s="34"/>
      <c r="D20" s="34"/>
      <c r="E20" s="34"/>
      <c r="F20" s="34"/>
      <c r="G20" s="34"/>
      <c r="H20" s="57"/>
      <c r="I20" s="76"/>
      <c r="J20" s="97"/>
      <c r="K20" s="97"/>
      <c r="L20" s="92"/>
    </row>
    <row r="21" spans="1:12" x14ac:dyDescent="0.35">
      <c r="A21" s="9" t="s">
        <v>14</v>
      </c>
      <c r="B21" s="34"/>
      <c r="C21" s="34"/>
      <c r="D21" s="34"/>
      <c r="E21" s="34"/>
      <c r="F21" s="34"/>
      <c r="G21" s="34"/>
      <c r="H21" s="57"/>
      <c r="I21" s="76"/>
      <c r="J21" s="97"/>
      <c r="K21" s="97"/>
      <c r="L21" s="92"/>
    </row>
    <row r="22" spans="1:12" x14ac:dyDescent="0.35">
      <c r="A22" s="9" t="s">
        <v>15</v>
      </c>
      <c r="B22" s="34"/>
      <c r="C22" s="34"/>
      <c r="D22" s="34"/>
      <c r="E22" s="34"/>
      <c r="F22" s="34"/>
      <c r="G22" s="34"/>
      <c r="H22" s="57"/>
      <c r="I22" s="76"/>
      <c r="J22" s="97"/>
      <c r="K22" s="97"/>
      <c r="L22" s="92"/>
    </row>
    <row r="23" spans="1:12" x14ac:dyDescent="0.35">
      <c r="A23" s="9" t="s">
        <v>16</v>
      </c>
      <c r="B23" s="34"/>
      <c r="C23" s="34"/>
      <c r="D23" s="34"/>
      <c r="E23" s="34"/>
      <c r="F23" s="34"/>
      <c r="G23" s="34"/>
      <c r="H23" s="57"/>
      <c r="I23" s="76"/>
      <c r="J23" s="97"/>
      <c r="K23" s="97"/>
      <c r="L23" s="92"/>
    </row>
    <row r="24" spans="1:12" x14ac:dyDescent="0.35">
      <c r="A24" s="9" t="s">
        <v>17</v>
      </c>
      <c r="B24" s="34">
        <v>31740</v>
      </c>
      <c r="C24" s="34">
        <v>32580</v>
      </c>
      <c r="D24" s="34">
        <v>31800</v>
      </c>
      <c r="E24" s="34">
        <v>31560</v>
      </c>
      <c r="F24" s="34">
        <v>35724</v>
      </c>
      <c r="G24" s="34">
        <v>36336</v>
      </c>
      <c r="H24" s="57">
        <f>202436+224+31388-191720-H25</f>
        <v>35828</v>
      </c>
      <c r="I24" s="76"/>
      <c r="J24" s="97"/>
      <c r="K24" s="97"/>
      <c r="L24" s="92"/>
    </row>
    <row r="25" spans="1:12" x14ac:dyDescent="0.35">
      <c r="A25" s="9" t="s">
        <v>18</v>
      </c>
      <c r="B25" s="34">
        <v>6738.5</v>
      </c>
      <c r="C25" s="34">
        <v>6476</v>
      </c>
      <c r="D25" s="34">
        <v>5312</v>
      </c>
      <c r="E25" s="34">
        <v>5096</v>
      </c>
      <c r="F25" s="34">
        <v>6608</v>
      </c>
      <c r="G25" s="34">
        <v>6840</v>
      </c>
      <c r="H25" s="57">
        <v>6500</v>
      </c>
      <c r="I25" s="76"/>
      <c r="J25" s="97"/>
      <c r="K25" s="97"/>
      <c r="L25" s="92"/>
    </row>
    <row r="26" spans="1:12" x14ac:dyDescent="0.35">
      <c r="A26" s="9" t="s">
        <v>19</v>
      </c>
      <c r="B26" s="34"/>
      <c r="C26" s="34"/>
      <c r="D26" s="34"/>
      <c r="E26" s="34"/>
      <c r="F26" s="34"/>
      <c r="G26" s="34"/>
      <c r="H26" s="57"/>
      <c r="I26" s="76"/>
      <c r="J26" s="97"/>
      <c r="K26" s="97"/>
      <c r="L26" s="92"/>
    </row>
    <row r="27" spans="1:12" x14ac:dyDescent="0.35">
      <c r="A27" s="9" t="s">
        <v>20</v>
      </c>
      <c r="B27" s="34"/>
      <c r="C27" s="34"/>
      <c r="D27" s="34"/>
      <c r="E27" s="34"/>
      <c r="F27" s="34"/>
      <c r="G27" s="34"/>
      <c r="H27" s="57"/>
      <c r="I27" s="76"/>
      <c r="J27" s="97"/>
      <c r="K27" s="97"/>
      <c r="L27" s="92"/>
    </row>
    <row r="28" spans="1:12" x14ac:dyDescent="0.35">
      <c r="A28" s="9" t="s">
        <v>21</v>
      </c>
      <c r="B28" s="34">
        <v>2492</v>
      </c>
      <c r="C28" s="34">
        <f>2667+105</f>
        <v>2772</v>
      </c>
      <c r="D28" s="34">
        <f>3234</f>
        <v>3234</v>
      </c>
      <c r="E28" s="34">
        <v>3381</v>
      </c>
      <c r="F28" s="34">
        <v>3570</v>
      </c>
      <c r="G28" s="34">
        <v>3703</v>
      </c>
      <c r="H28" s="57">
        <f>32132-28560</f>
        <v>3572</v>
      </c>
      <c r="I28" s="76"/>
      <c r="J28" s="97"/>
      <c r="K28" s="97"/>
      <c r="L28" s="92"/>
    </row>
    <row r="29" spans="1:12" x14ac:dyDescent="0.35">
      <c r="A29" s="9" t="s">
        <v>22</v>
      </c>
      <c r="B29" s="34"/>
      <c r="C29" s="34"/>
      <c r="D29" s="34"/>
      <c r="E29" s="34"/>
      <c r="F29" s="34"/>
      <c r="G29" s="34"/>
      <c r="H29" s="57"/>
      <c r="I29" s="76"/>
      <c r="J29" s="97"/>
      <c r="K29" s="97"/>
      <c r="L29" s="92"/>
    </row>
    <row r="30" spans="1:12" x14ac:dyDescent="0.35">
      <c r="A30" s="9" t="s">
        <v>23</v>
      </c>
      <c r="B30" s="34"/>
      <c r="C30" s="34"/>
      <c r="D30" s="34"/>
      <c r="E30" s="34"/>
      <c r="F30" s="34"/>
      <c r="G30" s="34"/>
      <c r="H30" s="57"/>
      <c r="I30" s="76"/>
      <c r="J30" s="97"/>
      <c r="K30" s="97"/>
      <c r="L30" s="92"/>
    </row>
    <row r="31" spans="1:12" x14ac:dyDescent="0.35">
      <c r="A31" s="9" t="s">
        <v>24</v>
      </c>
      <c r="B31" s="34">
        <v>360</v>
      </c>
      <c r="C31" s="34">
        <v>570</v>
      </c>
      <c r="D31" s="34">
        <v>240</v>
      </c>
      <c r="E31" s="34">
        <v>320</v>
      </c>
      <c r="F31" s="34">
        <v>525</v>
      </c>
      <c r="G31" s="34">
        <v>855</v>
      </c>
      <c r="H31" s="57">
        <v>260</v>
      </c>
      <c r="I31" s="76"/>
      <c r="J31" s="97"/>
      <c r="K31" s="97"/>
      <c r="L31" s="92"/>
    </row>
    <row r="32" spans="1:12" x14ac:dyDescent="0.35">
      <c r="A32" s="9" t="s">
        <v>25</v>
      </c>
      <c r="B32" s="34"/>
      <c r="C32" s="34"/>
      <c r="D32" s="34"/>
      <c r="E32" s="34"/>
      <c r="F32" s="34"/>
      <c r="G32" s="34"/>
      <c r="H32" s="57"/>
      <c r="I32" s="76"/>
      <c r="J32" s="97"/>
      <c r="K32" s="97"/>
      <c r="L32" s="92"/>
    </row>
    <row r="33" spans="1:15" x14ac:dyDescent="0.35">
      <c r="A33" s="27" t="s">
        <v>110</v>
      </c>
      <c r="B33" s="35">
        <v>-1010.43</v>
      </c>
      <c r="C33" s="35">
        <v>963.5</v>
      </c>
      <c r="D33" s="35">
        <v>-2668</v>
      </c>
      <c r="E33" s="35">
        <v>-415.5</v>
      </c>
      <c r="F33" s="35">
        <f>-369.7+1349.5</f>
        <v>979.8</v>
      </c>
      <c r="G33" s="35">
        <v>42</v>
      </c>
      <c r="H33" s="58">
        <v>0</v>
      </c>
      <c r="I33" s="77"/>
      <c r="J33" s="98"/>
      <c r="K33" s="98"/>
      <c r="L33" s="94"/>
    </row>
    <row r="34" spans="1:15" x14ac:dyDescent="0.35">
      <c r="A34" s="6" t="s">
        <v>26</v>
      </c>
      <c r="B34" s="32">
        <f>SUM(B19:B33)</f>
        <v>41421.07</v>
      </c>
      <c r="C34" s="32">
        <f t="shared" ref="C34:L34" si="2">SUM(C19:C33)</f>
        <v>44326.5</v>
      </c>
      <c r="D34" s="32">
        <f t="shared" si="2"/>
        <v>38968</v>
      </c>
      <c r="E34" s="32">
        <f t="shared" si="2"/>
        <v>41021.5</v>
      </c>
      <c r="F34" s="32">
        <f t="shared" si="2"/>
        <v>48621.8</v>
      </c>
      <c r="G34" s="32">
        <f t="shared" si="2"/>
        <v>49241</v>
      </c>
      <c r="H34" s="55">
        <f t="shared" si="2"/>
        <v>47376</v>
      </c>
      <c r="I34" s="73">
        <f t="shared" si="2"/>
        <v>0</v>
      </c>
      <c r="J34" s="95">
        <f t="shared" si="2"/>
        <v>0</v>
      </c>
      <c r="K34" s="95">
        <f t="shared" si="2"/>
        <v>0</v>
      </c>
      <c r="L34" s="95">
        <f t="shared" si="2"/>
        <v>0</v>
      </c>
      <c r="O34" s="28"/>
    </row>
    <row r="35" spans="1:15" x14ac:dyDescent="0.35">
      <c r="A35" s="14" t="s">
        <v>27</v>
      </c>
      <c r="B35" s="37">
        <f>B34+B17+B10</f>
        <v>89923.560000000012</v>
      </c>
      <c r="C35" s="37">
        <f t="shared" ref="C35:L35" si="3">C34+C17+C10</f>
        <v>97265.93</v>
      </c>
      <c r="D35" s="37">
        <f t="shared" si="3"/>
        <v>96133.71</v>
      </c>
      <c r="E35" s="37">
        <f t="shared" si="3"/>
        <v>102946.91</v>
      </c>
      <c r="F35" s="37">
        <f t="shared" si="3"/>
        <v>114613.06</v>
      </c>
      <c r="G35" s="37">
        <f t="shared" si="3"/>
        <v>157849.22</v>
      </c>
      <c r="H35" s="68">
        <f t="shared" si="3"/>
        <v>147636</v>
      </c>
      <c r="I35" s="78">
        <f t="shared" si="3"/>
        <v>0</v>
      </c>
      <c r="J35" s="114">
        <f t="shared" si="3"/>
        <v>0</v>
      </c>
      <c r="K35" s="114">
        <f t="shared" si="3"/>
        <v>0</v>
      </c>
      <c r="L35" s="114">
        <f t="shared" si="3"/>
        <v>0</v>
      </c>
      <c r="O35" s="28"/>
    </row>
    <row r="36" spans="1:15" x14ac:dyDescent="0.35">
      <c r="A36" s="15" t="s">
        <v>28</v>
      </c>
      <c r="B36" s="38">
        <f>B35</f>
        <v>89923.560000000012</v>
      </c>
      <c r="C36" s="38">
        <f t="shared" ref="C36:L36" si="4">C35</f>
        <v>97265.93</v>
      </c>
      <c r="D36" s="38">
        <f t="shared" si="4"/>
        <v>96133.71</v>
      </c>
      <c r="E36" s="38">
        <f t="shared" si="4"/>
        <v>102946.91</v>
      </c>
      <c r="F36" s="38">
        <f t="shared" si="4"/>
        <v>114613.06</v>
      </c>
      <c r="G36" s="38">
        <f t="shared" si="4"/>
        <v>157849.22</v>
      </c>
      <c r="H36" s="69">
        <f t="shared" si="4"/>
        <v>147636</v>
      </c>
      <c r="I36" s="79">
        <f t="shared" si="4"/>
        <v>0</v>
      </c>
      <c r="J36" s="115">
        <f t="shared" si="4"/>
        <v>0</v>
      </c>
      <c r="K36" s="115">
        <f t="shared" si="4"/>
        <v>0</v>
      </c>
      <c r="L36" s="115">
        <f t="shared" si="4"/>
        <v>0</v>
      </c>
      <c r="M36" s="28"/>
    </row>
    <row r="37" spans="1:15" x14ac:dyDescent="0.35">
      <c r="A37" s="136" t="s">
        <v>29</v>
      </c>
      <c r="B37" s="136"/>
      <c r="C37" s="136"/>
      <c r="D37" s="136"/>
      <c r="E37" s="136"/>
      <c r="F37" s="136"/>
      <c r="G37" s="136"/>
      <c r="H37" s="137"/>
      <c r="I37" s="137"/>
      <c r="J37" s="137"/>
      <c r="K37" s="137"/>
      <c r="L37" s="137"/>
    </row>
    <row r="38" spans="1:15" x14ac:dyDescent="0.35">
      <c r="A38" s="7" t="s">
        <v>30</v>
      </c>
      <c r="B38" s="116"/>
      <c r="C38" s="116"/>
      <c r="D38" s="116"/>
      <c r="E38" s="116"/>
      <c r="F38" s="116"/>
      <c r="G38" s="116"/>
      <c r="H38" s="51"/>
      <c r="I38" s="74"/>
      <c r="J38" s="88"/>
      <c r="K38" s="88"/>
      <c r="L38" s="88"/>
    </row>
    <row r="39" spans="1:15" x14ac:dyDescent="0.35">
      <c r="A39" s="7" t="s">
        <v>31</v>
      </c>
      <c r="B39" s="116"/>
      <c r="C39" s="116"/>
      <c r="D39" s="116"/>
      <c r="E39" s="116"/>
      <c r="F39" s="116"/>
      <c r="G39" s="116"/>
      <c r="H39" s="51"/>
      <c r="I39" s="74"/>
      <c r="J39" s="88"/>
      <c r="K39" s="88"/>
      <c r="L39" s="88"/>
    </row>
    <row r="40" spans="1:15" x14ac:dyDescent="0.35">
      <c r="A40" s="13" t="s">
        <v>32</v>
      </c>
      <c r="B40" s="36">
        <v>15301.37</v>
      </c>
      <c r="C40" s="36">
        <v>15301.37</v>
      </c>
      <c r="D40" s="36">
        <v>15301.37</v>
      </c>
      <c r="E40" s="36">
        <v>28020.93</v>
      </c>
      <c r="F40" s="36">
        <v>42853.43</v>
      </c>
      <c r="G40" s="36">
        <v>41038.33</v>
      </c>
      <c r="H40" s="52">
        <v>43800</v>
      </c>
      <c r="I40" s="80"/>
      <c r="J40" s="89"/>
      <c r="K40" s="89"/>
      <c r="L40" s="90"/>
    </row>
    <row r="41" spans="1:15" x14ac:dyDescent="0.35">
      <c r="A41" s="9" t="s">
        <v>33</v>
      </c>
      <c r="B41" s="34">
        <v>106.17</v>
      </c>
      <c r="C41" s="34">
        <v>0</v>
      </c>
      <c r="D41" s="34">
        <v>19</v>
      </c>
      <c r="E41" s="34">
        <v>78.5</v>
      </c>
      <c r="F41" s="34">
        <v>0</v>
      </c>
      <c r="G41" s="34">
        <v>209.56</v>
      </c>
      <c r="H41" s="53">
        <v>0</v>
      </c>
      <c r="I41" s="81"/>
      <c r="J41" s="91"/>
      <c r="K41" s="91"/>
      <c r="L41" s="92"/>
    </row>
    <row r="42" spans="1:15" x14ac:dyDescent="0.35">
      <c r="A42" s="9" t="s">
        <v>34</v>
      </c>
      <c r="B42" s="34">
        <v>348.74</v>
      </c>
      <c r="C42" s="34">
        <v>369.94</v>
      </c>
      <c r="D42" s="34">
        <v>599.69000000000005</v>
      </c>
      <c r="E42" s="34">
        <v>399</v>
      </c>
      <c r="F42" s="34">
        <v>434</v>
      </c>
      <c r="G42" s="34">
        <v>684.95</v>
      </c>
      <c r="H42" s="53">
        <v>464</v>
      </c>
      <c r="I42" s="81"/>
      <c r="J42" s="91"/>
      <c r="K42" s="91"/>
      <c r="L42" s="92"/>
    </row>
    <row r="43" spans="1:15" x14ac:dyDescent="0.35">
      <c r="A43" s="12" t="s">
        <v>35</v>
      </c>
      <c r="B43" s="35">
        <v>308</v>
      </c>
      <c r="C43" s="35">
        <v>350</v>
      </c>
      <c r="D43" s="35">
        <v>343</v>
      </c>
      <c r="E43" s="35">
        <v>194</v>
      </c>
      <c r="F43" s="35">
        <v>270</v>
      </c>
      <c r="G43" s="35">
        <v>314</v>
      </c>
      <c r="H43" s="54">
        <v>252</v>
      </c>
      <c r="I43" s="82"/>
      <c r="J43" s="93"/>
      <c r="K43" s="93"/>
      <c r="L43" s="94"/>
    </row>
    <row r="44" spans="1:15" x14ac:dyDescent="0.35">
      <c r="A44" s="6" t="s">
        <v>36</v>
      </c>
      <c r="B44" s="32">
        <f>SUM(B40:B43)</f>
        <v>16064.28</v>
      </c>
      <c r="C44" s="32">
        <f t="shared" ref="C44:L44" si="5">SUM(C40:C43)</f>
        <v>16021.310000000001</v>
      </c>
      <c r="D44" s="32">
        <f t="shared" si="5"/>
        <v>16263.060000000001</v>
      </c>
      <c r="E44" s="32">
        <f t="shared" si="5"/>
        <v>28692.43</v>
      </c>
      <c r="F44" s="32">
        <f t="shared" si="5"/>
        <v>43557.43</v>
      </c>
      <c r="G44" s="32">
        <f t="shared" si="5"/>
        <v>42246.84</v>
      </c>
      <c r="H44" s="55">
        <f t="shared" si="5"/>
        <v>44516</v>
      </c>
      <c r="I44" s="73">
        <f t="shared" si="5"/>
        <v>0</v>
      </c>
      <c r="J44" s="95">
        <f t="shared" si="5"/>
        <v>0</v>
      </c>
      <c r="K44" s="95">
        <f t="shared" si="5"/>
        <v>0</v>
      </c>
      <c r="L44" s="95">
        <f t="shared" si="5"/>
        <v>0</v>
      </c>
    </row>
    <row r="45" spans="1:15" x14ac:dyDescent="0.35">
      <c r="A45" s="7" t="s">
        <v>37</v>
      </c>
      <c r="B45" s="33"/>
      <c r="C45" s="33"/>
      <c r="D45" s="33"/>
      <c r="E45" s="33"/>
      <c r="F45" s="33"/>
      <c r="G45" s="33"/>
      <c r="H45" s="51"/>
      <c r="I45" s="74"/>
      <c r="J45" s="88"/>
      <c r="K45" s="88"/>
      <c r="L45" s="88"/>
    </row>
    <row r="46" spans="1:15" x14ac:dyDescent="0.35">
      <c r="A46" s="13" t="s">
        <v>38</v>
      </c>
      <c r="B46" s="36">
        <v>480</v>
      </c>
      <c r="C46" s="36">
        <v>480</v>
      </c>
      <c r="D46" s="36">
        <v>900</v>
      </c>
      <c r="E46" s="36">
        <v>900</v>
      </c>
      <c r="F46" s="36">
        <v>900</v>
      </c>
      <c r="G46" s="36">
        <v>0</v>
      </c>
      <c r="H46" s="56">
        <v>0</v>
      </c>
      <c r="I46" s="75"/>
      <c r="J46" s="96"/>
      <c r="K46" s="96"/>
      <c r="L46" s="90"/>
    </row>
    <row r="47" spans="1:15" x14ac:dyDescent="0.35">
      <c r="A47" s="9" t="s">
        <v>39</v>
      </c>
      <c r="B47" s="34">
        <v>0</v>
      </c>
      <c r="C47" s="34">
        <v>78.959999999999994</v>
      </c>
      <c r="D47" s="34">
        <v>161.56</v>
      </c>
      <c r="E47" s="34">
        <v>482.6</v>
      </c>
      <c r="F47" s="34">
        <v>664.03</v>
      </c>
      <c r="G47" s="34">
        <v>1049.6500000000001</v>
      </c>
      <c r="H47" s="57">
        <v>1280</v>
      </c>
      <c r="I47" s="76"/>
      <c r="J47" s="97"/>
      <c r="K47" s="97"/>
      <c r="L47" s="92"/>
    </row>
    <row r="48" spans="1:15" x14ac:dyDescent="0.35">
      <c r="A48" s="123" t="s">
        <v>115</v>
      </c>
      <c r="B48" s="34">
        <v>492.44</v>
      </c>
      <c r="C48" s="34">
        <v>562.87</v>
      </c>
      <c r="D48" s="34">
        <v>319.08</v>
      </c>
      <c r="E48" s="34">
        <f>303.56+27.9</f>
        <v>331.46</v>
      </c>
      <c r="F48" s="34">
        <v>0</v>
      </c>
      <c r="G48" s="34">
        <v>36.43</v>
      </c>
      <c r="H48" s="57">
        <v>252</v>
      </c>
      <c r="I48" s="76"/>
      <c r="J48" s="97"/>
      <c r="K48" s="97"/>
      <c r="L48" s="92"/>
    </row>
    <row r="49" spans="1:12" x14ac:dyDescent="0.35">
      <c r="A49" s="9" t="s">
        <v>40</v>
      </c>
      <c r="B49" s="34">
        <v>437.81</v>
      </c>
      <c r="C49" s="34">
        <v>436.16</v>
      </c>
      <c r="D49" s="34">
        <v>515.48</v>
      </c>
      <c r="E49" s="34">
        <v>827.84</v>
      </c>
      <c r="F49" s="124">
        <v>1228.0999999999999</v>
      </c>
      <c r="G49" s="34">
        <v>820.75</v>
      </c>
      <c r="H49" s="57">
        <v>1000</v>
      </c>
      <c r="I49" s="76"/>
      <c r="J49" s="97"/>
      <c r="K49" s="97"/>
      <c r="L49" s="92"/>
    </row>
    <row r="50" spans="1:12" x14ac:dyDescent="0.35">
      <c r="A50" s="9" t="s">
        <v>41</v>
      </c>
      <c r="B50" s="34">
        <v>1538.77</v>
      </c>
      <c r="C50" s="34">
        <v>1431.41</v>
      </c>
      <c r="D50" s="34">
        <v>1317.02</v>
      </c>
      <c r="E50" s="34">
        <v>2103.9</v>
      </c>
      <c r="F50" s="34">
        <v>2618.27</v>
      </c>
      <c r="G50" s="34">
        <v>3039.09</v>
      </c>
      <c r="H50" s="57">
        <v>1620</v>
      </c>
      <c r="I50" s="76"/>
      <c r="J50" s="97"/>
      <c r="K50" s="97"/>
      <c r="L50" s="92"/>
    </row>
    <row r="51" spans="1:12" x14ac:dyDescent="0.35">
      <c r="A51" s="12" t="s">
        <v>42</v>
      </c>
      <c r="B51" s="35">
        <v>582.63</v>
      </c>
      <c r="C51" s="35">
        <v>367.01</v>
      </c>
      <c r="D51" s="35">
        <v>452.32</v>
      </c>
      <c r="E51" s="35">
        <v>605.91999999999996</v>
      </c>
      <c r="F51" s="35">
        <v>1625.85</v>
      </c>
      <c r="G51" s="35">
        <v>3767.93</v>
      </c>
      <c r="H51" s="58">
        <v>3264</v>
      </c>
      <c r="I51" s="77"/>
      <c r="J51" s="98"/>
      <c r="K51" s="98"/>
      <c r="L51" s="94"/>
    </row>
    <row r="52" spans="1:12" x14ac:dyDescent="0.35">
      <c r="A52" s="6" t="s">
        <v>43</v>
      </c>
      <c r="B52" s="39">
        <f>SUM(B46:B51)</f>
        <v>3531.65</v>
      </c>
      <c r="C52" s="39">
        <f t="shared" ref="C52:L52" si="6">SUM(C46:C51)</f>
        <v>3356.41</v>
      </c>
      <c r="D52" s="39">
        <f t="shared" si="6"/>
        <v>3665.46</v>
      </c>
      <c r="E52" s="39">
        <f t="shared" si="6"/>
        <v>5251.72</v>
      </c>
      <c r="F52" s="39">
        <f t="shared" si="6"/>
        <v>7036.25</v>
      </c>
      <c r="G52" s="39">
        <f t="shared" si="6"/>
        <v>8713.85</v>
      </c>
      <c r="H52" s="59">
        <f t="shared" si="6"/>
        <v>7416</v>
      </c>
      <c r="I52" s="83">
        <f t="shared" si="6"/>
        <v>0</v>
      </c>
      <c r="J52" s="99">
        <f t="shared" si="6"/>
        <v>0</v>
      </c>
      <c r="K52" s="99">
        <f t="shared" si="6"/>
        <v>0</v>
      </c>
      <c r="L52" s="99">
        <f t="shared" si="6"/>
        <v>0</v>
      </c>
    </row>
    <row r="53" spans="1:12" x14ac:dyDescent="0.35">
      <c r="A53" s="7" t="s">
        <v>44</v>
      </c>
      <c r="B53" s="33"/>
      <c r="C53" s="33"/>
      <c r="D53" s="33"/>
      <c r="E53" s="33"/>
      <c r="F53" s="33"/>
      <c r="G53" s="33"/>
      <c r="H53" s="51"/>
      <c r="I53" s="74"/>
      <c r="J53" s="88"/>
      <c r="K53" s="88"/>
      <c r="L53" s="97"/>
    </row>
    <row r="54" spans="1:12" x14ac:dyDescent="0.35">
      <c r="A54" s="13" t="s">
        <v>45</v>
      </c>
      <c r="B54" s="36">
        <v>1001.9</v>
      </c>
      <c r="C54" s="36">
        <v>584.25</v>
      </c>
      <c r="D54" s="36">
        <v>405.22</v>
      </c>
      <c r="E54" s="36">
        <v>0</v>
      </c>
      <c r="F54" s="36">
        <v>2720.47</v>
      </c>
      <c r="G54" s="36">
        <v>5257.23</v>
      </c>
      <c r="H54" s="56">
        <v>1700</v>
      </c>
      <c r="I54" s="75"/>
      <c r="J54" s="96"/>
      <c r="K54" s="96"/>
      <c r="L54" s="90"/>
    </row>
    <row r="55" spans="1:12" x14ac:dyDescent="0.35">
      <c r="A55" s="9" t="s">
        <v>46</v>
      </c>
      <c r="B55" s="34">
        <v>100</v>
      </c>
      <c r="C55" s="34">
        <v>100</v>
      </c>
      <c r="D55" s="34">
        <v>100</v>
      </c>
      <c r="E55" s="34">
        <v>100</v>
      </c>
      <c r="F55" s="34">
        <v>100</v>
      </c>
      <c r="G55" s="34">
        <v>100</v>
      </c>
      <c r="H55" s="57">
        <v>100</v>
      </c>
      <c r="I55" s="76"/>
      <c r="J55" s="97"/>
      <c r="K55" s="97"/>
      <c r="L55" s="92"/>
    </row>
    <row r="56" spans="1:12" x14ac:dyDescent="0.35">
      <c r="A56" s="9" t="s">
        <v>47</v>
      </c>
      <c r="B56" s="34">
        <v>255.71</v>
      </c>
      <c r="C56" s="34">
        <v>0</v>
      </c>
      <c r="D56" s="34">
        <v>49</v>
      </c>
      <c r="E56" s="34">
        <v>0</v>
      </c>
      <c r="F56" s="34">
        <v>717.5</v>
      </c>
      <c r="G56" s="34">
        <v>50</v>
      </c>
      <c r="H56" s="57">
        <v>52</v>
      </c>
      <c r="I56" s="76"/>
      <c r="J56" s="97"/>
      <c r="K56" s="97"/>
      <c r="L56" s="92"/>
    </row>
    <row r="57" spans="1:12" x14ac:dyDescent="0.35">
      <c r="A57" s="123" t="s">
        <v>115</v>
      </c>
      <c r="B57" s="34">
        <v>77</v>
      </c>
      <c r="C57" s="34">
        <v>42</v>
      </c>
      <c r="D57" s="34">
        <v>86</v>
      </c>
      <c r="E57" s="34">
        <v>105.17</v>
      </c>
      <c r="F57" s="34">
        <v>134.88</v>
      </c>
      <c r="G57" s="34">
        <v>99.19</v>
      </c>
      <c r="H57" s="57">
        <v>0</v>
      </c>
      <c r="I57" s="76"/>
      <c r="J57" s="97"/>
      <c r="K57" s="97"/>
      <c r="L57" s="92"/>
    </row>
    <row r="58" spans="1:12" x14ac:dyDescent="0.35">
      <c r="A58" s="123" t="s">
        <v>117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798</v>
      </c>
      <c r="H58" s="57">
        <v>1208</v>
      </c>
      <c r="I58" s="76"/>
      <c r="J58" s="97"/>
      <c r="K58" s="97"/>
      <c r="L58" s="92"/>
    </row>
    <row r="59" spans="1:12" x14ac:dyDescent="0.35">
      <c r="A59" s="9" t="s">
        <v>48</v>
      </c>
      <c r="B59" s="34">
        <v>0</v>
      </c>
      <c r="C59" s="34">
        <v>0</v>
      </c>
      <c r="D59" s="34">
        <v>0</v>
      </c>
      <c r="E59" s="34">
        <v>0</v>
      </c>
      <c r="F59" s="34">
        <v>17.16</v>
      </c>
      <c r="G59" s="34">
        <v>0</v>
      </c>
      <c r="H59" s="57">
        <v>0</v>
      </c>
      <c r="I59" s="76"/>
      <c r="J59" s="97"/>
      <c r="K59" s="97"/>
      <c r="L59" s="92"/>
    </row>
    <row r="60" spans="1:12" x14ac:dyDescent="0.35">
      <c r="A60" s="9" t="s">
        <v>49</v>
      </c>
      <c r="B60" s="34">
        <v>0</v>
      </c>
      <c r="C60" s="34">
        <v>113.06</v>
      </c>
      <c r="D60" s="34">
        <v>117.74</v>
      </c>
      <c r="E60" s="34">
        <v>31.5</v>
      </c>
      <c r="F60" s="34">
        <f>341.6+126</f>
        <v>467.6</v>
      </c>
      <c r="G60" s="34">
        <f>20.85+681.78</f>
        <v>702.63</v>
      </c>
      <c r="H60" s="57">
        <v>120</v>
      </c>
      <c r="I60" s="76"/>
      <c r="J60" s="97"/>
      <c r="K60" s="97"/>
      <c r="L60" s="92"/>
    </row>
    <row r="61" spans="1:12" x14ac:dyDescent="0.35">
      <c r="A61" s="9" t="s">
        <v>50</v>
      </c>
      <c r="B61" s="34">
        <v>0</v>
      </c>
      <c r="C61" s="34">
        <v>53</v>
      </c>
      <c r="D61" s="34">
        <v>0</v>
      </c>
      <c r="E61" s="34">
        <v>0</v>
      </c>
      <c r="F61" s="34">
        <v>105.02</v>
      </c>
      <c r="G61" s="34">
        <v>0</v>
      </c>
      <c r="H61" s="57">
        <v>0</v>
      </c>
      <c r="I61" s="76"/>
      <c r="J61" s="97"/>
      <c r="K61" s="97"/>
      <c r="L61" s="92"/>
    </row>
    <row r="62" spans="1:12" x14ac:dyDescent="0.35">
      <c r="A62" s="12" t="s">
        <v>51</v>
      </c>
      <c r="B62" s="35">
        <v>1119.0999999999999</v>
      </c>
      <c r="C62" s="35">
        <v>455.09</v>
      </c>
      <c r="D62" s="35">
        <v>0</v>
      </c>
      <c r="E62" s="35">
        <v>0</v>
      </c>
      <c r="F62" s="35">
        <v>0</v>
      </c>
      <c r="G62" s="35">
        <v>0</v>
      </c>
      <c r="H62" s="58">
        <v>0</v>
      </c>
      <c r="I62" s="77"/>
      <c r="J62" s="98"/>
      <c r="K62" s="98"/>
      <c r="L62" s="94"/>
    </row>
    <row r="63" spans="1:12" x14ac:dyDescent="0.35">
      <c r="A63" s="6" t="s">
        <v>52</v>
      </c>
      <c r="B63" s="39">
        <f>SUM(B54:B62)</f>
        <v>2553.71</v>
      </c>
      <c r="C63" s="39">
        <f t="shared" ref="C63:L63" si="7">SUM(C54:C62)</f>
        <v>1347.3999999999999</v>
      </c>
      <c r="D63" s="39">
        <f t="shared" si="7"/>
        <v>757.96</v>
      </c>
      <c r="E63" s="39">
        <f t="shared" si="7"/>
        <v>236.67000000000002</v>
      </c>
      <c r="F63" s="39">
        <f t="shared" si="7"/>
        <v>4262.63</v>
      </c>
      <c r="G63" s="39">
        <f t="shared" si="7"/>
        <v>7007.0499999999993</v>
      </c>
      <c r="H63" s="59">
        <f t="shared" si="7"/>
        <v>3180</v>
      </c>
      <c r="I63" s="83">
        <f t="shared" si="7"/>
        <v>0</v>
      </c>
      <c r="J63" s="99">
        <f t="shared" si="7"/>
        <v>0</v>
      </c>
      <c r="K63" s="99">
        <f t="shared" si="7"/>
        <v>0</v>
      </c>
      <c r="L63" s="99">
        <f t="shared" si="7"/>
        <v>0</v>
      </c>
    </row>
    <row r="64" spans="1:12" x14ac:dyDescent="0.35">
      <c r="A64" s="17" t="s">
        <v>53</v>
      </c>
      <c r="B64" s="40">
        <f>B63+B52+B44</f>
        <v>22149.64</v>
      </c>
      <c r="C64" s="40">
        <f t="shared" ref="C64:L64" si="8">C63+C52+C44</f>
        <v>20725.120000000003</v>
      </c>
      <c r="D64" s="40">
        <f t="shared" si="8"/>
        <v>20686.480000000003</v>
      </c>
      <c r="E64" s="40">
        <f t="shared" si="8"/>
        <v>34180.82</v>
      </c>
      <c r="F64" s="40">
        <f t="shared" si="8"/>
        <v>54856.31</v>
      </c>
      <c r="G64" s="40">
        <f t="shared" si="8"/>
        <v>57967.74</v>
      </c>
      <c r="H64" s="60">
        <f t="shared" si="8"/>
        <v>55112</v>
      </c>
      <c r="I64" s="84">
        <f t="shared" si="8"/>
        <v>0</v>
      </c>
      <c r="J64" s="100">
        <f t="shared" si="8"/>
        <v>0</v>
      </c>
      <c r="K64" s="100">
        <f t="shared" si="8"/>
        <v>0</v>
      </c>
      <c r="L64" s="100">
        <f t="shared" si="8"/>
        <v>0</v>
      </c>
    </row>
    <row r="65" spans="1:12" x14ac:dyDescent="0.35">
      <c r="A65" s="7" t="s">
        <v>54</v>
      </c>
      <c r="B65" s="33"/>
      <c r="C65" s="33"/>
      <c r="D65" s="33"/>
      <c r="E65" s="33"/>
      <c r="F65" s="33"/>
      <c r="G65" s="33"/>
      <c r="H65" s="57"/>
      <c r="I65" s="76"/>
      <c r="J65" s="97"/>
      <c r="K65" s="97"/>
      <c r="L65" s="97"/>
    </row>
    <row r="66" spans="1:12" x14ac:dyDescent="0.35">
      <c r="A66" s="5" t="s">
        <v>54</v>
      </c>
      <c r="B66" s="31">
        <v>1457.77</v>
      </c>
      <c r="C66" s="31">
        <v>2875.12</v>
      </c>
      <c r="D66" s="31">
        <v>2826.63</v>
      </c>
      <c r="E66" s="31">
        <v>-993</v>
      </c>
      <c r="F66" s="31">
        <v>9832.85</v>
      </c>
      <c r="G66" s="31">
        <f>5610.94+1971.43</f>
        <v>7582.37</v>
      </c>
      <c r="H66" s="61">
        <v>6000</v>
      </c>
      <c r="I66" s="72"/>
      <c r="J66" s="101"/>
      <c r="K66" s="101"/>
      <c r="L66" s="102"/>
    </row>
    <row r="67" spans="1:12" x14ac:dyDescent="0.35">
      <c r="A67" s="6" t="s">
        <v>55</v>
      </c>
      <c r="B67" s="32">
        <f>SUM(B66)</f>
        <v>1457.77</v>
      </c>
      <c r="C67" s="32">
        <v>2872.03</v>
      </c>
      <c r="D67" s="32">
        <f t="shared" ref="D67:L67" si="9">SUM(D66)</f>
        <v>2826.63</v>
      </c>
      <c r="E67" s="32">
        <f t="shared" si="9"/>
        <v>-993</v>
      </c>
      <c r="F67" s="32">
        <f t="shared" si="9"/>
        <v>9832.85</v>
      </c>
      <c r="G67" s="32">
        <f t="shared" si="9"/>
        <v>7582.37</v>
      </c>
      <c r="H67" s="55">
        <f t="shared" si="9"/>
        <v>6000</v>
      </c>
      <c r="I67" s="73">
        <f t="shared" si="9"/>
        <v>0</v>
      </c>
      <c r="J67" s="95">
        <f t="shared" si="9"/>
        <v>0</v>
      </c>
      <c r="K67" s="95">
        <f t="shared" si="9"/>
        <v>0</v>
      </c>
      <c r="L67" s="95">
        <f t="shared" si="9"/>
        <v>0</v>
      </c>
    </row>
    <row r="68" spans="1:12" x14ac:dyDescent="0.35">
      <c r="A68" s="7" t="s">
        <v>56</v>
      </c>
      <c r="B68" s="33"/>
      <c r="C68" s="33"/>
      <c r="D68" s="33"/>
      <c r="E68" s="33"/>
      <c r="F68" s="33"/>
      <c r="G68" s="33"/>
      <c r="H68" s="51"/>
      <c r="I68" s="74"/>
      <c r="J68" s="88"/>
      <c r="K68" s="88"/>
      <c r="L68" s="88"/>
    </row>
    <row r="69" spans="1:12" x14ac:dyDescent="0.35">
      <c r="A69" s="13" t="s">
        <v>57</v>
      </c>
      <c r="B69" s="36">
        <v>7538.55</v>
      </c>
      <c r="C69" s="36">
        <v>8442.93</v>
      </c>
      <c r="D69" s="36">
        <v>5917.62</v>
      </c>
      <c r="E69" s="36">
        <v>9043.26</v>
      </c>
      <c r="F69" s="36">
        <v>14740.84</v>
      </c>
      <c r="G69" s="36">
        <v>10870.54</v>
      </c>
      <c r="H69" s="56">
        <v>8000</v>
      </c>
      <c r="I69" s="75"/>
      <c r="J69" s="96"/>
      <c r="K69" s="96"/>
      <c r="L69" s="90"/>
    </row>
    <row r="70" spans="1:12" x14ac:dyDescent="0.35">
      <c r="A70" s="9" t="s">
        <v>58</v>
      </c>
      <c r="B70" s="34">
        <v>0</v>
      </c>
      <c r="C70" s="34">
        <v>928</v>
      </c>
      <c r="D70" s="34">
        <v>0</v>
      </c>
      <c r="E70" s="34">
        <v>624.20000000000005</v>
      </c>
      <c r="F70" s="34">
        <v>485.06</v>
      </c>
      <c r="G70" s="34">
        <v>1147.5999999999999</v>
      </c>
      <c r="H70" s="57">
        <v>0</v>
      </c>
      <c r="I70" s="76"/>
      <c r="J70" s="97"/>
      <c r="K70" s="97"/>
      <c r="L70" s="92"/>
    </row>
    <row r="71" spans="1:12" x14ac:dyDescent="0.35">
      <c r="A71" s="27" t="s">
        <v>116</v>
      </c>
      <c r="B71" s="35">
        <v>254.8</v>
      </c>
      <c r="C71" s="35">
        <v>2881.68</v>
      </c>
      <c r="D71" s="35">
        <v>501.7</v>
      </c>
      <c r="E71" s="35">
        <v>178</v>
      </c>
      <c r="F71" s="35">
        <f>370+1408.91</f>
        <v>1778.91</v>
      </c>
      <c r="G71" s="35">
        <v>2226.06</v>
      </c>
      <c r="H71" s="58">
        <v>3000</v>
      </c>
      <c r="I71" s="77"/>
      <c r="J71" s="98"/>
      <c r="K71" s="98"/>
      <c r="L71" s="94"/>
    </row>
    <row r="72" spans="1:12" x14ac:dyDescent="0.35">
      <c r="A72" s="6" t="s">
        <v>59</v>
      </c>
      <c r="B72" s="32">
        <f>SUM(B69:B71)</f>
        <v>7793.35</v>
      </c>
      <c r="C72" s="32">
        <f t="shared" ref="C72:L72" si="10">SUM(C69:C71)</f>
        <v>12252.61</v>
      </c>
      <c r="D72" s="32">
        <f t="shared" si="10"/>
        <v>6419.32</v>
      </c>
      <c r="E72" s="32">
        <f t="shared" si="10"/>
        <v>9845.4600000000009</v>
      </c>
      <c r="F72" s="32">
        <f t="shared" si="10"/>
        <v>17004.810000000001</v>
      </c>
      <c r="G72" s="32">
        <f t="shared" si="10"/>
        <v>14244.2</v>
      </c>
      <c r="H72" s="55">
        <f t="shared" si="10"/>
        <v>11000</v>
      </c>
      <c r="I72" s="73">
        <f t="shared" si="10"/>
        <v>0</v>
      </c>
      <c r="J72" s="95">
        <f t="shared" si="10"/>
        <v>0</v>
      </c>
      <c r="K72" s="95">
        <f t="shared" si="10"/>
        <v>0</v>
      </c>
      <c r="L72" s="95">
        <f t="shared" si="10"/>
        <v>0</v>
      </c>
    </row>
    <row r="73" spans="1:12" x14ac:dyDescent="0.35">
      <c r="A73" s="7"/>
      <c r="B73" s="33"/>
      <c r="C73" s="33"/>
      <c r="D73" s="33"/>
      <c r="E73" s="33"/>
      <c r="F73" s="33"/>
      <c r="G73" s="33"/>
      <c r="H73" s="51"/>
      <c r="I73" s="74"/>
      <c r="J73" s="88"/>
      <c r="K73" s="88"/>
      <c r="L73" s="88"/>
    </row>
    <row r="74" spans="1:12" x14ac:dyDescent="0.35">
      <c r="A74" s="18" t="s">
        <v>60</v>
      </c>
      <c r="B74" s="41"/>
      <c r="C74" s="41"/>
      <c r="D74" s="41"/>
      <c r="E74" s="41"/>
      <c r="F74" s="41"/>
      <c r="G74" s="41"/>
      <c r="H74" s="56"/>
      <c r="I74" s="75"/>
      <c r="J74" s="96"/>
      <c r="K74" s="96"/>
      <c r="L74" s="96"/>
    </row>
    <row r="75" spans="1:12" x14ac:dyDescent="0.35">
      <c r="A75" s="19" t="s">
        <v>61</v>
      </c>
      <c r="B75" s="42"/>
      <c r="C75" s="42"/>
      <c r="D75" s="42"/>
      <c r="E75" s="42"/>
      <c r="F75" s="42"/>
      <c r="G75" s="42"/>
      <c r="H75" s="58"/>
      <c r="I75" s="77"/>
      <c r="J75" s="98"/>
      <c r="K75" s="98"/>
      <c r="L75" s="98"/>
    </row>
    <row r="76" spans="1:12" x14ac:dyDescent="0.35">
      <c r="A76" s="9" t="s">
        <v>62</v>
      </c>
      <c r="B76" s="34">
        <v>92.02</v>
      </c>
      <c r="C76" s="34">
        <v>101.65</v>
      </c>
      <c r="D76" s="34">
        <v>107</v>
      </c>
      <c r="E76" s="34">
        <v>95.87</v>
      </c>
      <c r="F76" s="34">
        <v>-63.28</v>
      </c>
      <c r="G76" s="34">
        <v>130.54</v>
      </c>
      <c r="H76" s="53">
        <v>15</v>
      </c>
      <c r="I76" s="81">
        <v>300</v>
      </c>
      <c r="J76" s="91">
        <v>300</v>
      </c>
      <c r="K76" s="91">
        <v>300</v>
      </c>
      <c r="L76" s="103">
        <v>300</v>
      </c>
    </row>
    <row r="77" spans="1:12" x14ac:dyDescent="0.35">
      <c r="A77" s="9" t="s">
        <v>63</v>
      </c>
      <c r="B77" s="34">
        <v>3044.14</v>
      </c>
      <c r="C77" s="34">
        <v>2586.08</v>
      </c>
      <c r="D77" s="34">
        <v>2285.52</v>
      </c>
      <c r="E77" s="34">
        <v>2391.46</v>
      </c>
      <c r="F77" s="34">
        <v>3952</v>
      </c>
      <c r="G77" s="34">
        <v>3876</v>
      </c>
      <c r="H77" s="53">
        <v>3736</v>
      </c>
      <c r="I77" s="81">
        <v>3000</v>
      </c>
      <c r="J77" s="91">
        <v>3200</v>
      </c>
      <c r="K77" s="91">
        <v>3400</v>
      </c>
      <c r="L77" s="103">
        <v>3600</v>
      </c>
    </row>
    <row r="78" spans="1:12" x14ac:dyDescent="0.35">
      <c r="A78" s="9" t="s">
        <v>64</v>
      </c>
      <c r="B78" s="34">
        <v>2476.66</v>
      </c>
      <c r="C78" s="34">
        <v>2233.3200000000002</v>
      </c>
      <c r="D78" s="34">
        <v>1579.08</v>
      </c>
      <c r="E78" s="34">
        <v>2119.56</v>
      </c>
      <c r="F78" s="34">
        <v>2951.8</v>
      </c>
      <c r="G78" s="34">
        <v>2804.62</v>
      </c>
      <c r="H78" s="53">
        <v>3019</v>
      </c>
      <c r="I78" s="81">
        <v>3000</v>
      </c>
      <c r="J78" s="91">
        <v>3400</v>
      </c>
      <c r="K78" s="91">
        <v>3500</v>
      </c>
      <c r="L78" s="103">
        <v>3600</v>
      </c>
    </row>
    <row r="79" spans="1:12" x14ac:dyDescent="0.35">
      <c r="A79" s="27" t="s">
        <v>111</v>
      </c>
      <c r="B79" s="35">
        <v>168</v>
      </c>
      <c r="C79" s="35">
        <f>-183.5+580</f>
        <v>396.5</v>
      </c>
      <c r="D79" s="35">
        <v>298</v>
      </c>
      <c r="E79" s="35">
        <v>-34.5</v>
      </c>
      <c r="F79" s="35">
        <v>384</v>
      </c>
      <c r="G79" s="35">
        <v>124.25</v>
      </c>
      <c r="H79" s="54">
        <v>500</v>
      </c>
      <c r="I79" s="82">
        <v>600</v>
      </c>
      <c r="J79" s="93">
        <v>600</v>
      </c>
      <c r="K79" s="93">
        <v>600</v>
      </c>
      <c r="L79" s="104">
        <v>600</v>
      </c>
    </row>
    <row r="80" spans="1:12" x14ac:dyDescent="0.35">
      <c r="A80" s="20" t="s">
        <v>66</v>
      </c>
      <c r="B80" s="39">
        <f>SUM(B76:B79)</f>
        <v>5780.82</v>
      </c>
      <c r="C80" s="39">
        <f t="shared" ref="C80:L80" si="11">SUM(C76:C79)</f>
        <v>5317.55</v>
      </c>
      <c r="D80" s="39">
        <f t="shared" si="11"/>
        <v>4269.6000000000004</v>
      </c>
      <c r="E80" s="39">
        <f t="shared" si="11"/>
        <v>4572.3899999999994</v>
      </c>
      <c r="F80" s="39">
        <f t="shared" si="11"/>
        <v>7224.52</v>
      </c>
      <c r="G80" s="39">
        <f t="shared" si="11"/>
        <v>6935.41</v>
      </c>
      <c r="H80" s="59">
        <f t="shared" si="11"/>
        <v>7270</v>
      </c>
      <c r="I80" s="83">
        <f t="shared" si="11"/>
        <v>6900</v>
      </c>
      <c r="J80" s="99">
        <f t="shared" si="11"/>
        <v>7500</v>
      </c>
      <c r="K80" s="99">
        <f t="shared" si="11"/>
        <v>7800</v>
      </c>
      <c r="L80" s="99">
        <f t="shared" si="11"/>
        <v>8100</v>
      </c>
    </row>
    <row r="81" spans="1:12" x14ac:dyDescent="0.35">
      <c r="A81" s="19" t="s">
        <v>67</v>
      </c>
      <c r="B81" s="42"/>
      <c r="C81" s="42"/>
      <c r="D81" s="42"/>
      <c r="E81" s="42"/>
      <c r="F81" s="42"/>
      <c r="G81" s="42"/>
      <c r="H81" s="58"/>
      <c r="I81" s="77"/>
      <c r="J81" s="98"/>
      <c r="K81" s="98"/>
      <c r="L81" s="98"/>
    </row>
    <row r="82" spans="1:12" x14ac:dyDescent="0.35">
      <c r="A82" s="9" t="s">
        <v>62</v>
      </c>
      <c r="B82" s="34">
        <v>763.11</v>
      </c>
      <c r="C82" s="34">
        <v>324.45</v>
      </c>
      <c r="D82" s="34">
        <v>81.849999999999994</v>
      </c>
      <c r="E82" s="34">
        <v>0</v>
      </c>
      <c r="F82" s="34">
        <v>719</v>
      </c>
      <c r="G82" s="34">
        <v>218.54</v>
      </c>
      <c r="H82" s="53">
        <v>500</v>
      </c>
      <c r="I82" s="81">
        <v>500</v>
      </c>
      <c r="J82" s="91">
        <v>500</v>
      </c>
      <c r="K82" s="89">
        <v>500</v>
      </c>
      <c r="L82" s="103">
        <v>500</v>
      </c>
    </row>
    <row r="83" spans="1:12" x14ac:dyDescent="0.35">
      <c r="A83" s="9" t="s">
        <v>63</v>
      </c>
      <c r="B83" s="34">
        <v>1238.42</v>
      </c>
      <c r="C83" s="34">
        <v>2886.15</v>
      </c>
      <c r="D83" s="34">
        <v>3338.4</v>
      </c>
      <c r="E83" s="34">
        <v>4129.25</v>
      </c>
      <c r="F83" s="34">
        <v>4919</v>
      </c>
      <c r="G83" s="34">
        <v>5970</v>
      </c>
      <c r="H83" s="53">
        <v>5000</v>
      </c>
      <c r="I83" s="81">
        <v>5500</v>
      </c>
      <c r="J83" s="91">
        <v>5700</v>
      </c>
      <c r="K83" s="91">
        <v>5900</v>
      </c>
      <c r="L83" s="103">
        <v>6100</v>
      </c>
    </row>
    <row r="84" spans="1:12" x14ac:dyDescent="0.35">
      <c r="A84" s="9" t="s">
        <v>64</v>
      </c>
      <c r="B84" s="34">
        <v>3734.85</v>
      </c>
      <c r="C84" s="34">
        <v>4148.1499999999996</v>
      </c>
      <c r="D84" s="34">
        <v>4179.78</v>
      </c>
      <c r="E84" s="34">
        <v>2730.63</v>
      </c>
      <c r="F84" s="34">
        <v>5015.79</v>
      </c>
      <c r="G84" s="34">
        <v>4725.07</v>
      </c>
      <c r="H84" s="53">
        <v>5500</v>
      </c>
      <c r="I84" s="81">
        <v>5500</v>
      </c>
      <c r="J84" s="91">
        <v>5700</v>
      </c>
      <c r="K84" s="91">
        <v>5900</v>
      </c>
      <c r="L84" s="103">
        <v>6100</v>
      </c>
    </row>
    <row r="85" spans="1:12" x14ac:dyDescent="0.35">
      <c r="A85" s="9" t="s">
        <v>65</v>
      </c>
      <c r="B85" s="34">
        <v>384</v>
      </c>
      <c r="C85" s="34">
        <v>435</v>
      </c>
      <c r="D85" s="34">
        <v>456</v>
      </c>
      <c r="E85" s="34">
        <v>938.5</v>
      </c>
      <c r="F85" s="34">
        <v>2139</v>
      </c>
      <c r="G85" s="34">
        <v>194</v>
      </c>
      <c r="H85" s="53">
        <v>500</v>
      </c>
      <c r="I85" s="81">
        <v>200</v>
      </c>
      <c r="J85" s="91">
        <v>300</v>
      </c>
      <c r="K85" s="91">
        <v>400</v>
      </c>
      <c r="L85" s="103">
        <v>500</v>
      </c>
    </row>
    <row r="86" spans="1:12" x14ac:dyDescent="0.35">
      <c r="A86" s="9" t="s">
        <v>68</v>
      </c>
      <c r="B86" s="34">
        <v>0</v>
      </c>
      <c r="C86" s="34">
        <v>480</v>
      </c>
      <c r="D86" s="34">
        <v>0</v>
      </c>
      <c r="E86" s="34">
        <v>1717.4</v>
      </c>
      <c r="F86" s="34">
        <v>2741.97</v>
      </c>
      <c r="G86" s="34">
        <v>2285.85</v>
      </c>
      <c r="H86" s="53">
        <v>0</v>
      </c>
      <c r="I86" s="81">
        <v>3600</v>
      </c>
      <c r="J86" s="91">
        <v>3600</v>
      </c>
      <c r="K86" s="91">
        <v>3600</v>
      </c>
      <c r="L86" s="103">
        <v>3600</v>
      </c>
    </row>
    <row r="87" spans="1:12" x14ac:dyDescent="0.35">
      <c r="A87" s="9" t="s">
        <v>120</v>
      </c>
      <c r="B87" s="34">
        <v>0</v>
      </c>
      <c r="C87" s="34"/>
      <c r="D87" s="34"/>
      <c r="E87" s="34"/>
      <c r="F87" s="34"/>
      <c r="G87" s="34"/>
      <c r="H87" s="53"/>
      <c r="I87" s="81">
        <v>1500</v>
      </c>
      <c r="J87" s="91">
        <v>1500</v>
      </c>
      <c r="K87" s="97">
        <v>1500</v>
      </c>
      <c r="L87" s="103">
        <v>5500</v>
      </c>
    </row>
    <row r="88" spans="1:12" x14ac:dyDescent="0.35">
      <c r="A88" s="12" t="s">
        <v>69</v>
      </c>
      <c r="B88" s="35">
        <v>855.48</v>
      </c>
      <c r="C88" s="35">
        <v>1139.7</v>
      </c>
      <c r="D88" s="35">
        <v>837.87</v>
      </c>
      <c r="E88" s="35">
        <v>1931.07</v>
      </c>
      <c r="F88" s="35">
        <v>2380.3200000000002</v>
      </c>
      <c r="G88" s="35">
        <v>1858.22</v>
      </c>
      <c r="H88" s="54">
        <v>2500</v>
      </c>
      <c r="I88" s="82">
        <v>2100</v>
      </c>
      <c r="J88" s="93">
        <v>2400</v>
      </c>
      <c r="K88" s="93">
        <v>2600</v>
      </c>
      <c r="L88" s="104">
        <v>2800</v>
      </c>
    </row>
    <row r="89" spans="1:12" x14ac:dyDescent="0.35">
      <c r="A89" s="20" t="s">
        <v>70</v>
      </c>
      <c r="B89" s="39">
        <f>SUM(B82:B88)</f>
        <v>6975.8600000000006</v>
      </c>
      <c r="C89" s="39">
        <f t="shared" ref="C89:L89" si="12">SUM(C82:C88)</f>
        <v>9413.4500000000007</v>
      </c>
      <c r="D89" s="39">
        <f t="shared" si="12"/>
        <v>8893.9</v>
      </c>
      <c r="E89" s="39">
        <f t="shared" si="12"/>
        <v>11446.85</v>
      </c>
      <c r="F89" s="39">
        <f t="shared" si="12"/>
        <v>17915.080000000002</v>
      </c>
      <c r="G89" s="39">
        <f t="shared" si="12"/>
        <v>15251.68</v>
      </c>
      <c r="H89" s="59">
        <f t="shared" si="12"/>
        <v>14000</v>
      </c>
      <c r="I89" s="83">
        <f t="shared" si="12"/>
        <v>18900</v>
      </c>
      <c r="J89" s="99">
        <f t="shared" si="12"/>
        <v>19700</v>
      </c>
      <c r="K89" s="99">
        <f t="shared" si="12"/>
        <v>20400</v>
      </c>
      <c r="L89" s="99">
        <f t="shared" si="12"/>
        <v>25100</v>
      </c>
    </row>
    <row r="90" spans="1:12" x14ac:dyDescent="0.35">
      <c r="A90" s="7" t="s">
        <v>71</v>
      </c>
      <c r="B90" s="33"/>
      <c r="C90" s="33"/>
      <c r="D90" s="33"/>
      <c r="E90" s="33"/>
      <c r="F90" s="33"/>
      <c r="G90" s="33"/>
      <c r="H90" s="51"/>
      <c r="I90" s="74"/>
      <c r="J90" s="88"/>
      <c r="K90" s="88"/>
      <c r="L90" s="88"/>
    </row>
    <row r="91" spans="1:12" x14ac:dyDescent="0.35">
      <c r="A91" s="21" t="s">
        <v>71</v>
      </c>
      <c r="B91" s="43">
        <v>16229.16</v>
      </c>
      <c r="C91" s="43">
        <v>16923.02</v>
      </c>
      <c r="D91" s="43">
        <v>20450.150000000001</v>
      </c>
      <c r="E91" s="43">
        <v>23999.99</v>
      </c>
      <c r="F91" s="43">
        <v>32999.86</v>
      </c>
      <c r="G91" s="43">
        <v>25517.17</v>
      </c>
      <c r="H91" s="61">
        <v>25000</v>
      </c>
      <c r="I91" s="72">
        <v>32000</v>
      </c>
      <c r="J91" s="101">
        <v>25000</v>
      </c>
      <c r="K91" s="101">
        <v>25000</v>
      </c>
      <c r="L91" s="105">
        <v>25000</v>
      </c>
    </row>
    <row r="92" spans="1:12" x14ac:dyDescent="0.35">
      <c r="A92" s="6" t="s">
        <v>72</v>
      </c>
      <c r="B92" s="32">
        <f>SUM(B91)</f>
        <v>16229.16</v>
      </c>
      <c r="C92" s="32">
        <f t="shared" ref="C92:L92" si="13">SUM(C91)</f>
        <v>16923.02</v>
      </c>
      <c r="D92" s="32">
        <f t="shared" si="13"/>
        <v>20450.150000000001</v>
      </c>
      <c r="E92" s="32">
        <f t="shared" si="13"/>
        <v>23999.99</v>
      </c>
      <c r="F92" s="32">
        <f t="shared" si="13"/>
        <v>32999.86</v>
      </c>
      <c r="G92" s="32">
        <f t="shared" si="13"/>
        <v>25517.17</v>
      </c>
      <c r="H92" s="55">
        <f t="shared" si="13"/>
        <v>25000</v>
      </c>
      <c r="I92" s="73">
        <f t="shared" si="13"/>
        <v>32000</v>
      </c>
      <c r="J92" s="95">
        <f t="shared" si="13"/>
        <v>25000</v>
      </c>
      <c r="K92" s="95">
        <f t="shared" si="13"/>
        <v>25000</v>
      </c>
      <c r="L92" s="95">
        <f t="shared" si="13"/>
        <v>25000</v>
      </c>
    </row>
    <row r="93" spans="1:12" x14ac:dyDescent="0.35">
      <c r="A93" s="7" t="s">
        <v>73</v>
      </c>
      <c r="B93" s="33"/>
      <c r="C93" s="33"/>
      <c r="D93" s="33"/>
      <c r="E93" s="33"/>
      <c r="F93" s="33"/>
      <c r="G93" s="33"/>
      <c r="H93" s="51"/>
      <c r="I93" s="74"/>
      <c r="J93" s="88"/>
      <c r="K93" s="88"/>
      <c r="L93" s="88"/>
    </row>
    <row r="94" spans="1:12" x14ac:dyDescent="0.35">
      <c r="A94" s="22" t="s">
        <v>74</v>
      </c>
      <c r="B94" s="44">
        <v>0</v>
      </c>
      <c r="C94" s="44">
        <v>0</v>
      </c>
      <c r="D94" s="44">
        <v>0</v>
      </c>
      <c r="E94" s="44">
        <v>0</v>
      </c>
      <c r="F94" s="44">
        <v>9257</v>
      </c>
      <c r="G94" s="44">
        <v>29994.240000000002</v>
      </c>
      <c r="H94" s="56">
        <v>24150</v>
      </c>
      <c r="I94" s="75"/>
      <c r="J94" s="96"/>
      <c r="K94" s="96"/>
      <c r="L94" s="90"/>
    </row>
    <row r="95" spans="1:12" x14ac:dyDescent="0.35">
      <c r="A95" s="23" t="s">
        <v>75</v>
      </c>
      <c r="B95" s="45">
        <v>1937.96</v>
      </c>
      <c r="C95" s="45">
        <v>2785.25</v>
      </c>
      <c r="D95" s="45">
        <v>2422.16</v>
      </c>
      <c r="E95" s="45">
        <v>1625.44</v>
      </c>
      <c r="F95" s="45">
        <v>2117.54</v>
      </c>
      <c r="G95" s="45">
        <v>1994.13</v>
      </c>
      <c r="H95" s="58">
        <v>3200</v>
      </c>
      <c r="I95" s="77"/>
      <c r="J95" s="98"/>
      <c r="K95" s="98"/>
      <c r="L95" s="94"/>
    </row>
    <row r="96" spans="1:12" x14ac:dyDescent="0.35">
      <c r="A96" s="20" t="s">
        <v>76</v>
      </c>
      <c r="B96" s="39">
        <f>SUM(B94:B95)</f>
        <v>1937.96</v>
      </c>
      <c r="C96" s="39">
        <f t="shared" ref="C96:G96" si="14">SUM(C94:C95)</f>
        <v>2785.25</v>
      </c>
      <c r="D96" s="39">
        <f t="shared" si="14"/>
        <v>2422.16</v>
      </c>
      <c r="E96" s="39">
        <f t="shared" si="14"/>
        <v>1625.44</v>
      </c>
      <c r="F96" s="39">
        <f t="shared" si="14"/>
        <v>11374.54</v>
      </c>
      <c r="G96" s="39">
        <f t="shared" si="14"/>
        <v>31988.370000000003</v>
      </c>
      <c r="H96" s="59">
        <f t="shared" ref="H96" si="15">SUM(H94:H95)</f>
        <v>27350</v>
      </c>
      <c r="I96" s="83">
        <f t="shared" ref="I96" si="16">SUM(I94:I95)</f>
        <v>0</v>
      </c>
      <c r="J96" s="99">
        <f t="shared" ref="J96" si="17">SUM(J94:J95)</f>
        <v>0</v>
      </c>
      <c r="K96" s="99">
        <f t="shared" ref="K96" si="18">SUM(K94:K95)</f>
        <v>0</v>
      </c>
      <c r="L96" s="99">
        <f t="shared" ref="L96" si="19">SUM(L94:L95)</f>
        <v>0</v>
      </c>
    </row>
    <row r="97" spans="1:12" x14ac:dyDescent="0.35">
      <c r="A97" s="17" t="s">
        <v>77</v>
      </c>
      <c r="B97" s="40">
        <f>B96+B92+B89+B80</f>
        <v>30923.8</v>
      </c>
      <c r="C97" s="40">
        <f t="shared" ref="C97:L97" si="20">C96+C92+C89+C80</f>
        <v>34439.270000000004</v>
      </c>
      <c r="D97" s="40">
        <f t="shared" si="20"/>
        <v>36035.81</v>
      </c>
      <c r="E97" s="40">
        <f t="shared" si="20"/>
        <v>41644.67</v>
      </c>
      <c r="F97" s="40">
        <f t="shared" si="20"/>
        <v>69514</v>
      </c>
      <c r="G97" s="40">
        <f t="shared" si="20"/>
        <v>79692.63</v>
      </c>
      <c r="H97" s="60">
        <f t="shared" si="20"/>
        <v>73620</v>
      </c>
      <c r="I97" s="84">
        <f t="shared" si="20"/>
        <v>57800</v>
      </c>
      <c r="J97" s="100">
        <f t="shared" si="20"/>
        <v>52200</v>
      </c>
      <c r="K97" s="100">
        <f t="shared" si="20"/>
        <v>53200</v>
      </c>
      <c r="L97" s="100">
        <f t="shared" si="20"/>
        <v>58200</v>
      </c>
    </row>
    <row r="98" spans="1:12" x14ac:dyDescent="0.35">
      <c r="A98" s="7" t="s">
        <v>78</v>
      </c>
      <c r="B98" s="33"/>
      <c r="C98" s="33"/>
      <c r="D98" s="33"/>
      <c r="E98" s="33"/>
      <c r="F98" s="33"/>
      <c r="G98" s="33"/>
      <c r="H98" s="51"/>
      <c r="I98" s="74"/>
      <c r="J98" s="88"/>
      <c r="K98" s="88"/>
      <c r="L98" s="88"/>
    </row>
    <row r="99" spans="1:12" x14ac:dyDescent="0.35">
      <c r="A99" s="24" t="s">
        <v>7</v>
      </c>
      <c r="B99" s="46">
        <v>0</v>
      </c>
      <c r="C99" s="46">
        <v>0</v>
      </c>
      <c r="D99" s="46">
        <v>1687.6</v>
      </c>
      <c r="E99" s="46">
        <v>7027</v>
      </c>
      <c r="F99" s="46">
        <v>4042.69</v>
      </c>
      <c r="G99" s="46">
        <v>2924.31</v>
      </c>
      <c r="H99" s="62">
        <v>600</v>
      </c>
      <c r="I99" s="80">
        <v>500</v>
      </c>
      <c r="J99" s="106">
        <v>500</v>
      </c>
      <c r="K99" s="89">
        <v>500</v>
      </c>
      <c r="L99" s="107">
        <v>500</v>
      </c>
    </row>
    <row r="100" spans="1:12" x14ac:dyDescent="0.35">
      <c r="A100" s="125" t="s">
        <v>118</v>
      </c>
      <c r="B100" s="47">
        <v>0</v>
      </c>
      <c r="C100" s="47">
        <v>0</v>
      </c>
      <c r="D100" s="47">
        <v>726</v>
      </c>
      <c r="E100" s="47">
        <v>0</v>
      </c>
      <c r="F100" s="47"/>
      <c r="G100" s="47">
        <v>232.34</v>
      </c>
      <c r="H100" s="63">
        <v>400</v>
      </c>
      <c r="I100" s="85"/>
      <c r="J100" s="108"/>
      <c r="K100" s="91"/>
      <c r="L100" s="103"/>
    </row>
    <row r="101" spans="1:12" x14ac:dyDescent="0.35">
      <c r="A101" s="25" t="s">
        <v>79</v>
      </c>
      <c r="B101" s="47">
        <v>0</v>
      </c>
      <c r="C101" s="47">
        <v>0</v>
      </c>
      <c r="D101" s="47">
        <v>0</v>
      </c>
      <c r="E101" s="47">
        <v>0</v>
      </c>
      <c r="F101" s="47"/>
      <c r="G101" s="47"/>
      <c r="H101" s="63">
        <v>0</v>
      </c>
      <c r="I101" s="85">
        <v>800</v>
      </c>
      <c r="J101" s="108">
        <v>800</v>
      </c>
      <c r="K101" s="108">
        <v>800</v>
      </c>
      <c r="L101" s="103">
        <v>800</v>
      </c>
    </row>
    <row r="102" spans="1:12" x14ac:dyDescent="0.35">
      <c r="A102" s="25" t="s">
        <v>80</v>
      </c>
      <c r="B102" s="47">
        <v>-608</v>
      </c>
      <c r="C102" s="47">
        <v>-437</v>
      </c>
      <c r="D102" s="47">
        <v>-421</v>
      </c>
      <c r="E102" s="47">
        <v>-245</v>
      </c>
      <c r="F102" s="47">
        <v>-185</v>
      </c>
      <c r="G102" s="47">
        <v>-15</v>
      </c>
      <c r="H102" s="63">
        <v>0</v>
      </c>
      <c r="I102" s="85">
        <v>1000</v>
      </c>
      <c r="J102" s="108">
        <v>1000</v>
      </c>
      <c r="K102" s="108">
        <v>1000</v>
      </c>
      <c r="L102" s="103">
        <v>1000</v>
      </c>
    </row>
    <row r="103" spans="1:12" x14ac:dyDescent="0.35">
      <c r="A103" s="25" t="s">
        <v>81</v>
      </c>
      <c r="B103" s="47">
        <v>1474.95</v>
      </c>
      <c r="C103" s="47">
        <v>2352.9699999999998</v>
      </c>
      <c r="D103" s="47">
        <f>817.72+1999.43</f>
        <v>2817.15</v>
      </c>
      <c r="E103" s="47">
        <v>1562.99</v>
      </c>
      <c r="F103" s="47">
        <f>-80+1416.24</f>
        <v>1336.24</v>
      </c>
      <c r="G103" s="47">
        <f>444.9+0</f>
        <v>444.9</v>
      </c>
      <c r="H103" s="63">
        <v>1100</v>
      </c>
      <c r="I103" s="85">
        <v>0</v>
      </c>
      <c r="J103" s="108">
        <v>0</v>
      </c>
      <c r="K103" s="108">
        <v>0</v>
      </c>
      <c r="L103" s="103">
        <v>0</v>
      </c>
    </row>
    <row r="104" spans="1:12" x14ac:dyDescent="0.35">
      <c r="A104" s="25" t="s">
        <v>82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/>
      <c r="H104" s="63">
        <v>0</v>
      </c>
      <c r="I104" s="85">
        <v>800</v>
      </c>
      <c r="J104" s="108">
        <v>800</v>
      </c>
      <c r="K104" s="108">
        <v>800</v>
      </c>
      <c r="L104" s="103">
        <v>800</v>
      </c>
    </row>
    <row r="105" spans="1:12" x14ac:dyDescent="0.35">
      <c r="A105" s="25" t="s">
        <v>83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/>
      <c r="H105" s="63">
        <v>800</v>
      </c>
      <c r="I105" s="85">
        <v>800</v>
      </c>
      <c r="J105" s="108">
        <v>800</v>
      </c>
      <c r="K105" s="108">
        <v>800</v>
      </c>
      <c r="L105" s="103">
        <v>800</v>
      </c>
    </row>
    <row r="106" spans="1:12" x14ac:dyDescent="0.35">
      <c r="A106" s="26" t="s">
        <v>84</v>
      </c>
      <c r="B106" s="48">
        <v>1280.3</v>
      </c>
      <c r="C106" s="48">
        <v>1194.93</v>
      </c>
      <c r="D106" s="48">
        <v>0</v>
      </c>
      <c r="E106" s="48">
        <v>328.2</v>
      </c>
      <c r="F106" s="48">
        <v>534.11</v>
      </c>
      <c r="G106" s="48">
        <v>2192.0700000000002</v>
      </c>
      <c r="H106" s="64">
        <v>700</v>
      </c>
      <c r="I106" s="86">
        <v>800</v>
      </c>
      <c r="J106" s="109">
        <v>800</v>
      </c>
      <c r="K106" s="109">
        <v>800</v>
      </c>
      <c r="L106" s="104">
        <v>800</v>
      </c>
    </row>
    <row r="107" spans="1:12" x14ac:dyDescent="0.35">
      <c r="A107" s="6" t="s">
        <v>85</v>
      </c>
      <c r="B107" s="32">
        <f>SUM(B99:B106)</f>
        <v>2147.25</v>
      </c>
      <c r="C107" s="32">
        <f t="shared" ref="C107:L107" si="21">SUM(C99:C106)</f>
        <v>3110.8999999999996</v>
      </c>
      <c r="D107" s="32">
        <f t="shared" si="21"/>
        <v>4809.75</v>
      </c>
      <c r="E107" s="32">
        <f t="shared" si="21"/>
        <v>8673.19</v>
      </c>
      <c r="F107" s="32">
        <f t="shared" si="21"/>
        <v>5728.04</v>
      </c>
      <c r="G107" s="32">
        <f t="shared" si="21"/>
        <v>5778.6200000000008</v>
      </c>
      <c r="H107" s="55">
        <f t="shared" si="21"/>
        <v>3600</v>
      </c>
      <c r="I107" s="73">
        <f t="shared" si="21"/>
        <v>4700</v>
      </c>
      <c r="J107" s="95">
        <f>SUM(J99:J106)</f>
        <v>4700</v>
      </c>
      <c r="K107" s="95">
        <f t="shared" si="21"/>
        <v>4700</v>
      </c>
      <c r="L107" s="95">
        <f t="shared" si="21"/>
        <v>4700</v>
      </c>
    </row>
    <row r="108" spans="1:12" x14ac:dyDescent="0.35">
      <c r="A108" s="16" t="s">
        <v>86</v>
      </c>
      <c r="B108" s="49"/>
      <c r="C108" s="49"/>
      <c r="D108" s="49"/>
      <c r="E108" s="49"/>
      <c r="F108" s="49"/>
      <c r="G108" s="49"/>
      <c r="H108" s="61"/>
      <c r="I108" s="72"/>
      <c r="J108" s="101"/>
      <c r="K108" s="101"/>
      <c r="L108" s="101"/>
    </row>
    <row r="109" spans="1:12" s="130" customFormat="1" x14ac:dyDescent="0.35">
      <c r="A109" s="126" t="s">
        <v>25</v>
      </c>
      <c r="B109" s="124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500</v>
      </c>
      <c r="H109" s="127">
        <v>11000</v>
      </c>
      <c r="I109" s="128">
        <v>0</v>
      </c>
      <c r="J109" s="129">
        <v>0</v>
      </c>
      <c r="K109" s="129">
        <v>0</v>
      </c>
      <c r="L109" s="129">
        <v>11000</v>
      </c>
    </row>
    <row r="110" spans="1:12" x14ac:dyDescent="0.35">
      <c r="A110" s="123" t="s">
        <v>86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496.76</v>
      </c>
      <c r="H110" s="53">
        <v>1250</v>
      </c>
      <c r="I110" s="81">
        <v>1250</v>
      </c>
      <c r="J110" s="91">
        <v>1250</v>
      </c>
      <c r="K110" s="91">
        <v>1250</v>
      </c>
      <c r="L110" s="103">
        <v>1250</v>
      </c>
    </row>
    <row r="111" spans="1:12" x14ac:dyDescent="0.35">
      <c r="A111" s="6" t="s">
        <v>87</v>
      </c>
      <c r="B111" s="32">
        <f>SUM(B109:B110)</f>
        <v>0</v>
      </c>
      <c r="C111" s="32">
        <f t="shared" ref="C111:L111" si="22">SUM(C109:C110)</f>
        <v>0</v>
      </c>
      <c r="D111" s="32">
        <f t="shared" si="22"/>
        <v>0</v>
      </c>
      <c r="E111" s="32">
        <f t="shared" si="22"/>
        <v>0</v>
      </c>
      <c r="F111" s="32">
        <f t="shared" si="22"/>
        <v>0</v>
      </c>
      <c r="G111" s="32">
        <f t="shared" si="22"/>
        <v>996.76</v>
      </c>
      <c r="H111" s="55">
        <f t="shared" si="22"/>
        <v>12250</v>
      </c>
      <c r="I111" s="73">
        <f t="shared" si="22"/>
        <v>1250</v>
      </c>
      <c r="J111" s="95">
        <f t="shared" si="22"/>
        <v>1250</v>
      </c>
      <c r="K111" s="95">
        <f t="shared" si="22"/>
        <v>1250</v>
      </c>
      <c r="L111" s="95">
        <f t="shared" si="22"/>
        <v>12250</v>
      </c>
    </row>
    <row r="112" spans="1:12" x14ac:dyDescent="0.35">
      <c r="A112" s="16" t="s">
        <v>88</v>
      </c>
      <c r="B112" s="49"/>
      <c r="C112" s="49"/>
      <c r="D112" s="49"/>
      <c r="E112" s="49"/>
      <c r="F112" s="49"/>
      <c r="G112" s="49"/>
      <c r="H112" s="61"/>
      <c r="I112" s="72"/>
      <c r="J112" s="101"/>
      <c r="K112" s="101"/>
      <c r="L112" s="101"/>
    </row>
    <row r="113" spans="1:12" x14ac:dyDescent="0.35">
      <c r="A113" s="12" t="s">
        <v>88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54">
        <v>0</v>
      </c>
      <c r="I113" s="82"/>
      <c r="J113" s="93"/>
      <c r="K113" s="93"/>
      <c r="L113" s="104"/>
    </row>
    <row r="114" spans="1:12" x14ac:dyDescent="0.35">
      <c r="A114" s="20" t="s">
        <v>89</v>
      </c>
      <c r="B114" s="39">
        <f>SUM(B113)</f>
        <v>0</v>
      </c>
      <c r="C114" s="39">
        <f t="shared" ref="C114:L114" si="23">SUM(C113)</f>
        <v>0</v>
      </c>
      <c r="D114" s="39">
        <f t="shared" si="23"/>
        <v>0</v>
      </c>
      <c r="E114" s="39">
        <f t="shared" si="23"/>
        <v>0</v>
      </c>
      <c r="F114" s="39">
        <f t="shared" si="23"/>
        <v>0</v>
      </c>
      <c r="G114" s="39">
        <f t="shared" si="23"/>
        <v>0</v>
      </c>
      <c r="H114" s="59">
        <f t="shared" si="23"/>
        <v>0</v>
      </c>
      <c r="I114" s="83">
        <f t="shared" si="23"/>
        <v>0</v>
      </c>
      <c r="J114" s="99">
        <f t="shared" si="23"/>
        <v>0</v>
      </c>
      <c r="K114" s="99">
        <f t="shared" si="23"/>
        <v>0</v>
      </c>
      <c r="L114" s="99">
        <f t="shared" si="23"/>
        <v>0</v>
      </c>
    </row>
    <row r="115" spans="1:12" x14ac:dyDescent="0.35">
      <c r="A115" s="19" t="s">
        <v>90</v>
      </c>
      <c r="B115" s="42"/>
      <c r="C115" s="42"/>
      <c r="D115" s="42"/>
      <c r="E115" s="42"/>
      <c r="F115" s="42"/>
      <c r="G115" s="42"/>
      <c r="H115" s="58"/>
      <c r="I115" s="77"/>
      <c r="J115" s="98"/>
      <c r="K115" s="98"/>
      <c r="L115" s="98"/>
    </row>
    <row r="116" spans="1:12" x14ac:dyDescent="0.35">
      <c r="A116" s="12" t="s">
        <v>90</v>
      </c>
      <c r="B116" s="35">
        <v>0</v>
      </c>
      <c r="C116" s="35">
        <v>0</v>
      </c>
      <c r="D116" s="35">
        <v>0</v>
      </c>
      <c r="E116" s="35">
        <v>0</v>
      </c>
      <c r="F116" s="35">
        <v>501</v>
      </c>
      <c r="G116" s="35">
        <v>1687.41</v>
      </c>
      <c r="H116" s="65">
        <v>1500</v>
      </c>
      <c r="I116" s="87">
        <v>800</v>
      </c>
      <c r="J116" s="110">
        <v>1600</v>
      </c>
      <c r="K116" s="110">
        <v>800</v>
      </c>
      <c r="L116" s="104">
        <v>1600</v>
      </c>
    </row>
    <row r="117" spans="1:12" x14ac:dyDescent="0.35">
      <c r="A117" s="20" t="s">
        <v>91</v>
      </c>
      <c r="B117" s="39">
        <f>SUM(B116)</f>
        <v>0</v>
      </c>
      <c r="C117" s="39">
        <f t="shared" ref="C117:L117" si="24">SUM(C116)</f>
        <v>0</v>
      </c>
      <c r="D117" s="39">
        <f t="shared" si="24"/>
        <v>0</v>
      </c>
      <c r="E117" s="39">
        <f t="shared" si="24"/>
        <v>0</v>
      </c>
      <c r="F117" s="39">
        <f t="shared" si="24"/>
        <v>501</v>
      </c>
      <c r="G117" s="39">
        <f t="shared" si="24"/>
        <v>1687.41</v>
      </c>
      <c r="H117" s="59">
        <f t="shared" si="24"/>
        <v>1500</v>
      </c>
      <c r="I117" s="83">
        <f t="shared" si="24"/>
        <v>800</v>
      </c>
      <c r="J117" s="99">
        <f t="shared" si="24"/>
        <v>1600</v>
      </c>
      <c r="K117" s="99">
        <f t="shared" si="24"/>
        <v>800</v>
      </c>
      <c r="L117" s="99">
        <f t="shared" si="24"/>
        <v>1600</v>
      </c>
    </row>
    <row r="118" spans="1:12" x14ac:dyDescent="0.35">
      <c r="A118" s="7" t="s">
        <v>92</v>
      </c>
      <c r="B118" s="33"/>
      <c r="C118" s="33"/>
      <c r="D118" s="33"/>
      <c r="E118" s="33"/>
      <c r="F118" s="33"/>
      <c r="G118" s="33"/>
      <c r="H118" s="51"/>
      <c r="I118" s="74"/>
      <c r="J118" s="88"/>
      <c r="K118" s="88"/>
      <c r="L118" s="88"/>
    </row>
    <row r="119" spans="1:12" x14ac:dyDescent="0.35">
      <c r="A119" s="13" t="s">
        <v>93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5036.46</v>
      </c>
      <c r="H119" s="56">
        <v>2500</v>
      </c>
      <c r="I119" s="75">
        <v>750</v>
      </c>
      <c r="J119" s="96">
        <v>750</v>
      </c>
      <c r="K119" s="96">
        <v>750</v>
      </c>
      <c r="L119" s="90">
        <v>750</v>
      </c>
    </row>
    <row r="120" spans="1:12" x14ac:dyDescent="0.35">
      <c r="A120" s="9" t="s">
        <v>94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779.93</v>
      </c>
      <c r="H120" s="57">
        <v>2500</v>
      </c>
      <c r="I120" s="76"/>
      <c r="J120" s="97"/>
      <c r="K120" s="97"/>
      <c r="L120" s="92"/>
    </row>
    <row r="121" spans="1:12" x14ac:dyDescent="0.35">
      <c r="A121" s="9" t="s">
        <v>95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57">
        <v>2500</v>
      </c>
      <c r="I121" s="76"/>
      <c r="J121" s="97"/>
      <c r="K121" s="97"/>
      <c r="L121" s="92"/>
    </row>
    <row r="122" spans="1:12" x14ac:dyDescent="0.35">
      <c r="A122" s="12" t="s">
        <v>96</v>
      </c>
      <c r="B122" s="35">
        <v>0</v>
      </c>
      <c r="C122" s="35">
        <v>0</v>
      </c>
      <c r="D122" s="35">
        <v>0</v>
      </c>
      <c r="E122" s="35">
        <v>0</v>
      </c>
      <c r="F122" s="35">
        <v>1564.82</v>
      </c>
      <c r="G122" s="35">
        <v>0</v>
      </c>
      <c r="H122" s="58">
        <v>0</v>
      </c>
      <c r="I122" s="77"/>
      <c r="J122" s="98"/>
      <c r="K122" s="98"/>
      <c r="L122" s="94"/>
    </row>
    <row r="123" spans="1:12" x14ac:dyDescent="0.35">
      <c r="A123" s="6" t="s">
        <v>97</v>
      </c>
      <c r="B123" s="32">
        <f>SUM(B119:B122)</f>
        <v>0</v>
      </c>
      <c r="C123" s="32">
        <f t="shared" ref="C123:L123" si="25">SUM(C119:C122)</f>
        <v>0</v>
      </c>
      <c r="D123" s="32">
        <f t="shared" si="25"/>
        <v>0</v>
      </c>
      <c r="E123" s="32">
        <f t="shared" si="25"/>
        <v>0</v>
      </c>
      <c r="F123" s="32">
        <f t="shared" si="25"/>
        <v>1564.82</v>
      </c>
      <c r="G123" s="32">
        <f t="shared" si="25"/>
        <v>5816.39</v>
      </c>
      <c r="H123" s="55">
        <f t="shared" si="25"/>
        <v>7500</v>
      </c>
      <c r="I123" s="73">
        <f t="shared" si="25"/>
        <v>750</v>
      </c>
      <c r="J123" s="95">
        <f t="shared" si="25"/>
        <v>750</v>
      </c>
      <c r="K123" s="95">
        <f t="shared" si="25"/>
        <v>750</v>
      </c>
      <c r="L123" s="95">
        <f t="shared" si="25"/>
        <v>750</v>
      </c>
    </row>
    <row r="124" spans="1:12" x14ac:dyDescent="0.35">
      <c r="A124" s="10" t="s">
        <v>98</v>
      </c>
      <c r="B124" s="50">
        <f>B123+B117+B114+B111+B107+B97+B72+B67+B64</f>
        <v>64471.81</v>
      </c>
      <c r="C124" s="50">
        <f t="shared" ref="C124:L124" si="26">C123+C117+C114+C111+C107+C97+C72+C67+C64</f>
        <v>73399.930000000008</v>
      </c>
      <c r="D124" s="50">
        <f t="shared" si="26"/>
        <v>70777.989999999991</v>
      </c>
      <c r="E124" s="50">
        <f t="shared" si="26"/>
        <v>93351.14</v>
      </c>
      <c r="F124" s="50">
        <f t="shared" si="26"/>
        <v>159001.83000000002</v>
      </c>
      <c r="G124" s="50">
        <f t="shared" si="26"/>
        <v>173766.12</v>
      </c>
      <c r="H124" s="57">
        <f t="shared" si="26"/>
        <v>170582</v>
      </c>
      <c r="I124" s="76">
        <f t="shared" si="26"/>
        <v>65300</v>
      </c>
      <c r="J124" s="97">
        <f t="shared" si="26"/>
        <v>60500</v>
      </c>
      <c r="K124" s="97">
        <f t="shared" si="26"/>
        <v>60700</v>
      </c>
      <c r="L124" s="97">
        <f t="shared" si="26"/>
        <v>77500</v>
      </c>
    </row>
    <row r="125" spans="1:12" x14ac:dyDescent="0.35">
      <c r="A125" s="10" t="s">
        <v>27</v>
      </c>
      <c r="B125" s="50">
        <f>B35-B124</f>
        <v>25451.750000000015</v>
      </c>
      <c r="C125" s="50">
        <f t="shared" ref="C125:L125" si="27">C35-C124</f>
        <v>23865.999999999985</v>
      </c>
      <c r="D125" s="50">
        <f t="shared" si="27"/>
        <v>25355.720000000016</v>
      </c>
      <c r="E125" s="50">
        <f t="shared" si="27"/>
        <v>9595.7700000000041</v>
      </c>
      <c r="F125" s="50">
        <f t="shared" si="27"/>
        <v>-44388.770000000019</v>
      </c>
      <c r="G125" s="50">
        <f t="shared" si="27"/>
        <v>-15916.899999999994</v>
      </c>
      <c r="H125" s="57">
        <f t="shared" si="27"/>
        <v>-22946</v>
      </c>
      <c r="I125" s="76">
        <f t="shared" si="27"/>
        <v>-65300</v>
      </c>
      <c r="J125" s="97">
        <f t="shared" si="27"/>
        <v>-60500</v>
      </c>
      <c r="K125" s="97">
        <f t="shared" si="27"/>
        <v>-60700</v>
      </c>
      <c r="L125" s="97">
        <f t="shared" si="27"/>
        <v>-77500</v>
      </c>
    </row>
    <row r="127" spans="1:12" x14ac:dyDescent="0.35">
      <c r="B127" s="28"/>
      <c r="F127" s="28"/>
    </row>
  </sheetData>
  <mergeCells count="2">
    <mergeCell ref="A7:L7"/>
    <mergeCell ref="A37:L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9"/>
  <sheetViews>
    <sheetView workbookViewId="0">
      <selection activeCell="D6" sqref="D6:D9"/>
    </sheetView>
  </sheetViews>
  <sheetFormatPr defaultRowHeight="14.5" x14ac:dyDescent="0.35"/>
  <sheetData>
    <row r="6" spans="4:4" x14ac:dyDescent="0.35">
      <c r="D6">
        <v>1200</v>
      </c>
    </row>
    <row r="7" spans="4:4" x14ac:dyDescent="0.35">
      <c r="D7">
        <f>150*4*3</f>
        <v>1800</v>
      </c>
    </row>
    <row r="8" spans="4:4" x14ac:dyDescent="0.35">
      <c r="D8">
        <f>270*6</f>
        <v>1620</v>
      </c>
    </row>
    <row r="9" spans="4:4" x14ac:dyDescent="0.35">
      <c r="D9">
        <f>1200*0.5*3</f>
        <v>1800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Bobby Kelley</cp:lastModifiedBy>
  <dcterms:created xsi:type="dcterms:W3CDTF">2019-01-09T00:17:39Z</dcterms:created>
  <dcterms:modified xsi:type="dcterms:W3CDTF">2019-02-18T19:16:38Z</dcterms:modified>
</cp:coreProperties>
</file>