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h88\Documents\MESI Swim Stuff\Finance Committee\"/>
    </mc:Choice>
  </mc:AlternateContent>
  <xr:revisionPtr revIDLastSave="0" documentId="13_ncr:1_{1FA6610F-57B3-4BFE-BFED-B777E4FC631D}" xr6:coauthVersionLast="47" xr6:coauthVersionMax="47" xr10:uidLastSave="{00000000-0000-0000-0000-000000000000}"/>
  <bookViews>
    <workbookView xWindow="-120" yWindow="-120" windowWidth="29040" windowHeight="15840" activeTab="1" xr2:uid="{E01E5543-4B40-4CC2-99EA-1D3B8C12D0E3}"/>
  </bookViews>
  <sheets>
    <sheet name="P&amp;L Prev Year Compare 2023.0409" sheetId="2" r:id="rId1"/>
    <sheet name="P&amp;L Budget vs Actual 2023.0409" sheetId="4" r:id="rId2"/>
    <sheet name="P&amp;L Summary YTD 2023.0409" sheetId="3" r:id="rId3"/>
    <sheet name="P&amp;L Detail YTD 2023.0409" sheetId="1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'P&amp;L Detail YTD 2023.0409'!$A$1:$Q$311</definedName>
    <definedName name="_xlnm.Print_Titles" localSheetId="1">'P&amp;L Budget vs Actual 2023.0409'!$A:$F,'P&amp;L Budget vs Actual 2023.0409'!$1:$2</definedName>
    <definedName name="_xlnm.Print_Titles" localSheetId="3">'P&amp;L Detail YTD 2023.0409'!$A:$F,'P&amp;L Detail YTD 2023.0409'!$1:$1</definedName>
    <definedName name="_xlnm.Print_Titles" localSheetId="0">'P&amp;L Prev Year Compare 2023.0409'!$A:$F,'P&amp;L Prev Year Compare 2023.0409'!$1:$2</definedName>
    <definedName name="_xlnm.Print_Titles" localSheetId="2">'P&amp;L Summary YTD 2023.0409'!$A:$F,'P&amp;L Summary YTD 2023.0409'!$1:$1</definedName>
    <definedName name="QB_COLUMN_1" localSheetId="3" hidden="1">'P&amp;L Detail YTD 2023.0409'!$G$1</definedName>
    <definedName name="QB_COLUMN_19" localSheetId="3" hidden="1">'P&amp;L Detail YTD 2023.0409'!$M$1</definedName>
    <definedName name="QB_COLUMN_20" localSheetId="3" hidden="1">'P&amp;L Detail YTD 2023.0409'!$N$1</definedName>
    <definedName name="QB_COLUMN_29" localSheetId="2" hidden="1">'P&amp;L Summary YTD 2023.0409'!$G$1</definedName>
    <definedName name="QB_COLUMN_3" localSheetId="3" hidden="1">'P&amp;L Detail YTD 2023.0409'!$H$1</definedName>
    <definedName name="QB_COLUMN_30" localSheetId="3" hidden="1">'P&amp;L Detail YTD 2023.0409'!$P$1</definedName>
    <definedName name="QB_COLUMN_31" localSheetId="3" hidden="1">'P&amp;L Detail YTD 2023.0409'!$Q$1</definedName>
    <definedName name="QB_COLUMN_4" localSheetId="3" hidden="1">'P&amp;L Detail YTD 2023.0409'!$I$1</definedName>
    <definedName name="QB_COLUMN_5" localSheetId="3" hidden="1">'P&amp;L Detail YTD 2023.0409'!$J$1</definedName>
    <definedName name="QB_COLUMN_54" localSheetId="3" hidden="1">'P&amp;L Detail YTD 2023.0409'!$O$1</definedName>
    <definedName name="QB_COLUMN_59200" localSheetId="1" hidden="1">'P&amp;L Budget vs Actual 2023.0409'!$G$2</definedName>
    <definedName name="QB_COLUMN_59200" localSheetId="0" hidden="1">'P&amp;L Prev Year Compare 2023.0409'!$G$2</definedName>
    <definedName name="QB_COLUMN_61210" localSheetId="0" hidden="1">'P&amp;L Prev Year Compare 2023.0409'!$H$2</definedName>
    <definedName name="QB_COLUMN_63620" localSheetId="1" hidden="1">'P&amp;L Budget vs Actual 2023.0409'!$I$2</definedName>
    <definedName name="QB_COLUMN_63620" localSheetId="0" hidden="1">'P&amp;L Prev Year Compare 2023.0409'!$I$2</definedName>
    <definedName name="QB_COLUMN_64430" localSheetId="1" hidden="1">'P&amp;L Budget vs Actual 2023.0409'!$J$2</definedName>
    <definedName name="QB_COLUMN_64830" localSheetId="0" hidden="1">'P&amp;L Prev Year Compare 2023.0409'!$J$2</definedName>
    <definedName name="QB_COLUMN_7" localSheetId="3" hidden="1">'P&amp;L Detail YTD 2023.0409'!$K$1</definedName>
    <definedName name="QB_COLUMN_76210" localSheetId="1" hidden="1">'P&amp;L Budget vs Actual 2023.0409'!$H$2</definedName>
    <definedName name="QB_COLUMN_8" localSheetId="3" hidden="1">'P&amp;L Detail YTD 2023.0409'!$L$1</definedName>
    <definedName name="QB_DATA_0" localSheetId="1" hidden="1">'P&amp;L Budget vs Actual 2023.0409'!$6:$6,'P&amp;L Budget vs Actual 2023.0409'!$7:$7,'P&amp;L Budget vs Actual 2023.0409'!$8:$8,'P&amp;L Budget vs Actual 2023.0409'!$9:$9,'P&amp;L Budget vs Actual 2023.0409'!$10:$10,'P&amp;L Budget vs Actual 2023.0409'!$11:$11,'P&amp;L Budget vs Actual 2023.0409'!$12:$12,'P&amp;L Budget vs Actual 2023.0409'!$13:$13,'P&amp;L Budget vs Actual 2023.0409'!$14:$14,'P&amp;L Budget vs Actual 2023.0409'!$15:$15,'P&amp;L Budget vs Actual 2023.0409'!$16:$16,'P&amp;L Budget vs Actual 2023.0409'!$19:$19,'P&amp;L Budget vs Actual 2023.0409'!$20:$20,'P&amp;L Budget vs Actual 2023.0409'!$21:$21,'P&amp;L Budget vs Actual 2023.0409'!$22:$22,'P&amp;L Budget vs Actual 2023.0409'!$23:$23</definedName>
    <definedName name="QB_DATA_0" localSheetId="3" hidden="1">'P&amp;L Detail YTD 2023.0409'!$6:$6,'P&amp;L Detail YTD 2023.0409'!$9:$9,'P&amp;L Detail YTD 2023.0409'!$12:$12,'P&amp;L Detail YTD 2023.0409'!$13:$13,'P&amp;L Detail YTD 2023.0409'!$14:$14,'P&amp;L Detail YTD 2023.0409'!$15:$15,'P&amp;L Detail YTD 2023.0409'!$16:$16,'P&amp;L Detail YTD 2023.0409'!$17:$17,'P&amp;L Detail YTD 2023.0409'!$20:$20,'P&amp;L Detail YTD 2023.0409'!$21:$21,'P&amp;L Detail YTD 2023.0409'!$22:$22,'P&amp;L Detail YTD 2023.0409'!$23:$23,'P&amp;L Detail YTD 2023.0409'!$24:$24,'P&amp;L Detail YTD 2023.0409'!$25:$25,'P&amp;L Detail YTD 2023.0409'!$26:$26,'P&amp;L Detail YTD 2023.0409'!$27:$27</definedName>
    <definedName name="QB_DATA_0" localSheetId="0" hidden="1">'P&amp;L Prev Year Compare 2023.0409'!$6:$6,'P&amp;L Prev Year Compare 2023.0409'!$7:$7,'P&amp;L Prev Year Compare 2023.0409'!$8:$8,'P&amp;L Prev Year Compare 2023.0409'!$9:$9,'P&amp;L Prev Year Compare 2023.0409'!$10:$10,'P&amp;L Prev Year Compare 2023.0409'!$11:$11,'P&amp;L Prev Year Compare 2023.0409'!$12:$12,'P&amp;L Prev Year Compare 2023.0409'!$15:$15,'P&amp;L Prev Year Compare 2023.0409'!$16:$16,'P&amp;L Prev Year Compare 2023.0409'!$17:$17,'P&amp;L Prev Year Compare 2023.0409'!$20:$20,'P&amp;L Prev Year Compare 2023.0409'!$23:$23,'P&amp;L Prev Year Compare 2023.0409'!$24:$24,'P&amp;L Prev Year Compare 2023.0409'!$25:$25,'P&amp;L Prev Year Compare 2023.0409'!$26:$26,'P&amp;L Prev Year Compare 2023.0409'!$27:$27</definedName>
    <definedName name="QB_DATA_0" localSheetId="2" hidden="1">'P&amp;L Summary YTD 2023.0409'!$5:$5,'P&amp;L Summary YTD 2023.0409'!$6:$6,'P&amp;L Summary YTD 2023.0409'!$7:$7,'P&amp;L Summary YTD 2023.0409'!$8:$8,'P&amp;L Summary YTD 2023.0409'!$11:$11,'P&amp;L Summary YTD 2023.0409'!$12:$12,'P&amp;L Summary YTD 2023.0409'!$13:$13,'P&amp;L Summary YTD 2023.0409'!$16:$16,'P&amp;L Summary YTD 2023.0409'!$19:$19,'P&amp;L Summary YTD 2023.0409'!$20:$20,'P&amp;L Summary YTD 2023.0409'!$22:$22,'P&amp;L Summary YTD 2023.0409'!$23:$23,'P&amp;L Summary YTD 2023.0409'!$29:$29,'P&amp;L Summary YTD 2023.0409'!$30:$30,'P&amp;L Summary YTD 2023.0409'!$31:$31,'P&amp;L Summary YTD 2023.0409'!$32:$32</definedName>
    <definedName name="QB_DATA_1" localSheetId="1" hidden="1">'P&amp;L Budget vs Actual 2023.0409'!$24:$24,'P&amp;L Budget vs Actual 2023.0409'!$27:$27,'P&amp;L Budget vs Actual 2023.0409'!$30:$30,'P&amp;L Budget vs Actual 2023.0409'!$31:$31,'P&amp;L Budget vs Actual 2023.0409'!$32:$32,'P&amp;L Budget vs Actual 2023.0409'!$33:$33,'P&amp;L Budget vs Actual 2023.0409'!$34:$34,'P&amp;L Budget vs Actual 2023.0409'!$35:$35,'P&amp;L Budget vs Actual 2023.0409'!$36:$36,'P&amp;L Budget vs Actual 2023.0409'!$37:$37,'P&amp;L Budget vs Actual 2023.0409'!$38:$38,'P&amp;L Budget vs Actual 2023.0409'!$44:$44,'P&amp;L Budget vs Actual 2023.0409'!$45:$45,'P&amp;L Budget vs Actual 2023.0409'!$46:$46,'P&amp;L Budget vs Actual 2023.0409'!$47:$47,'P&amp;L Budget vs Actual 2023.0409'!$48:$48</definedName>
    <definedName name="QB_DATA_1" localSheetId="3" hidden="1">'P&amp;L Detail YTD 2023.0409'!$28:$28,'P&amp;L Detail YTD 2023.0409'!$29:$29,'P&amp;L Detail YTD 2023.0409'!$30:$30,'P&amp;L Detail YTD 2023.0409'!$31:$31,'P&amp;L Detail YTD 2023.0409'!$36:$36,'P&amp;L Detail YTD 2023.0409'!$37:$37,'P&amp;L Detail YTD 2023.0409'!$38:$38,'P&amp;L Detail YTD 2023.0409'!$41:$41,'P&amp;L Detail YTD 2023.0409'!$42:$42,'P&amp;L Detail YTD 2023.0409'!$45:$45,'P&amp;L Detail YTD 2023.0409'!$46:$46,'P&amp;L Detail YTD 2023.0409'!$47:$47,'P&amp;L Detail YTD 2023.0409'!$52:$52,'P&amp;L Detail YTD 2023.0409'!$53:$53,'P&amp;L Detail YTD 2023.0409'!$54:$54,'P&amp;L Detail YTD 2023.0409'!$55:$55</definedName>
    <definedName name="QB_DATA_1" localSheetId="0" hidden="1">'P&amp;L Prev Year Compare 2023.0409'!$28:$28,'P&amp;L Prev Year Compare 2023.0409'!$29:$29,'P&amp;L Prev Year Compare 2023.0409'!$35:$35,'P&amp;L Prev Year Compare 2023.0409'!$36:$36,'P&amp;L Prev Year Compare 2023.0409'!$37:$37,'P&amp;L Prev Year Compare 2023.0409'!$38:$38,'P&amp;L Prev Year Compare 2023.0409'!$39:$39,'P&amp;L Prev Year Compare 2023.0409'!$40:$40,'P&amp;L Prev Year Compare 2023.0409'!$41:$41,'P&amp;L Prev Year Compare 2023.0409'!$44:$44,'P&amp;L Prev Year Compare 2023.0409'!$45:$45,'P&amp;L Prev Year Compare 2023.0409'!$48:$48,'P&amp;L Prev Year Compare 2023.0409'!$49:$49,'P&amp;L Prev Year Compare 2023.0409'!$50:$50,'P&amp;L Prev Year Compare 2023.0409'!$53:$53,'P&amp;L Prev Year Compare 2023.0409'!$54:$54</definedName>
    <definedName name="QB_DATA_1" localSheetId="2" hidden="1">'P&amp;L Summary YTD 2023.0409'!$34:$34,'P&amp;L Summary YTD 2023.0409'!$36:$36,'P&amp;L Summary YTD 2023.0409'!$37:$37,'P&amp;L Summary YTD 2023.0409'!$38:$38,'P&amp;L Summary YTD 2023.0409'!$41:$41,'P&amp;L Summary YTD 2023.0409'!$42:$42,'P&amp;L Summary YTD 2023.0409'!$43:$43,'P&amp;L Summary YTD 2023.0409'!$46:$46,'P&amp;L Summary YTD 2023.0409'!$47:$47,'P&amp;L Summary YTD 2023.0409'!$50:$50,'P&amp;L Summary YTD 2023.0409'!$51:$51,'P&amp;L Summary YTD 2023.0409'!$52:$52,'P&amp;L Summary YTD 2023.0409'!$55:$55,'P&amp;L Summary YTD 2023.0409'!$56:$56,'P&amp;L Summary YTD 2023.0409'!$57:$57,'P&amp;L Summary YTD 2023.0409'!$58:$58</definedName>
    <definedName name="QB_DATA_10" localSheetId="3" hidden="1">'P&amp;L Detail YTD 2023.0409'!$257:$257,'P&amp;L Detail YTD 2023.0409'!$258:$258,'P&amp;L Detail YTD 2023.0409'!$259:$259,'P&amp;L Detail YTD 2023.0409'!$260:$260,'P&amp;L Detail YTD 2023.0409'!$261:$261,'P&amp;L Detail YTD 2023.0409'!$262:$262,'P&amp;L Detail YTD 2023.0409'!$263:$263,'P&amp;L Detail YTD 2023.0409'!$264:$264,'P&amp;L Detail YTD 2023.0409'!$265:$265,'P&amp;L Detail YTD 2023.0409'!$266:$266,'P&amp;L Detail YTD 2023.0409'!$267:$267,'P&amp;L Detail YTD 2023.0409'!$268:$268,'P&amp;L Detail YTD 2023.0409'!$269:$269,'P&amp;L Detail YTD 2023.0409'!$270:$270,'P&amp;L Detail YTD 2023.0409'!$271:$271,'P&amp;L Detail YTD 2023.0409'!$272:$272</definedName>
    <definedName name="QB_DATA_11" localSheetId="3" hidden="1">'P&amp;L Detail YTD 2023.0409'!$273:$273,'P&amp;L Detail YTD 2023.0409'!$274:$274,'P&amp;L Detail YTD 2023.0409'!$275:$275,'P&amp;L Detail YTD 2023.0409'!$276:$276,'P&amp;L Detail YTD 2023.0409'!$277:$277,'P&amp;L Detail YTD 2023.0409'!$278:$278,'P&amp;L Detail YTD 2023.0409'!$279:$279,'P&amp;L Detail YTD 2023.0409'!$280:$280,'P&amp;L Detail YTD 2023.0409'!$281:$281,'P&amp;L Detail YTD 2023.0409'!$282:$282,'P&amp;L Detail YTD 2023.0409'!$285:$285,'P&amp;L Detail YTD 2023.0409'!$286:$286,'P&amp;L Detail YTD 2023.0409'!$291:$291,'P&amp;L Detail YTD 2023.0409'!$292:$292,'P&amp;L Detail YTD 2023.0409'!$293:$293,'P&amp;L Detail YTD 2023.0409'!$294:$294</definedName>
    <definedName name="QB_DATA_12" localSheetId="3" hidden="1">'P&amp;L Detail YTD 2023.0409'!$295:$295,'P&amp;L Detail YTD 2023.0409'!$296:$296,'P&amp;L Detail YTD 2023.0409'!$297:$297,'P&amp;L Detail YTD 2023.0409'!$298:$298,'P&amp;L Detail YTD 2023.0409'!$299:$299,'P&amp;L Detail YTD 2023.0409'!$300:$300,'P&amp;L Detail YTD 2023.0409'!$301:$301,'P&amp;L Detail YTD 2023.0409'!$302:$302,'P&amp;L Detail YTD 2023.0409'!$303:$303,'P&amp;L Detail YTD 2023.0409'!$304:$304,'P&amp;L Detail YTD 2023.0409'!$305:$305,'P&amp;L Detail YTD 2023.0409'!$306:$306</definedName>
    <definedName name="QB_DATA_2" localSheetId="1" hidden="1">'P&amp;L Budget vs Actual 2023.0409'!$49:$49,'P&amp;L Budget vs Actual 2023.0409'!$50:$50,'P&amp;L Budget vs Actual 2023.0409'!$51:$51,'P&amp;L Budget vs Actual 2023.0409'!$52:$52,'P&amp;L Budget vs Actual 2023.0409'!$55:$55,'P&amp;L Budget vs Actual 2023.0409'!$56:$56,'P&amp;L Budget vs Actual 2023.0409'!$57:$57,'P&amp;L Budget vs Actual 2023.0409'!$58:$58,'P&amp;L Budget vs Actual 2023.0409'!$59:$59,'P&amp;L Budget vs Actual 2023.0409'!$62:$62,'P&amp;L Budget vs Actual 2023.0409'!$63:$63,'P&amp;L Budget vs Actual 2023.0409'!$64:$64,'P&amp;L Budget vs Actual 2023.0409'!$65:$65,'P&amp;L Budget vs Actual 2023.0409'!$66:$66,'P&amp;L Budget vs Actual 2023.0409'!$69:$69,'P&amp;L Budget vs Actual 2023.0409'!$70:$70</definedName>
    <definedName name="QB_DATA_2" localSheetId="3" hidden="1">'P&amp;L Detail YTD 2023.0409'!$56:$56,'P&amp;L Detail YTD 2023.0409'!$57:$57,'P&amp;L Detail YTD 2023.0409'!$58:$58,'P&amp;L Detail YTD 2023.0409'!$59:$59,'P&amp;L Detail YTD 2023.0409'!$60:$60,'P&amp;L Detail YTD 2023.0409'!$61:$61,'P&amp;L Detail YTD 2023.0409'!$62:$62,'P&amp;L Detail YTD 2023.0409'!$63:$63,'P&amp;L Detail YTD 2023.0409'!$64:$64,'P&amp;L Detail YTD 2023.0409'!$65:$65,'P&amp;L Detail YTD 2023.0409'!$66:$66,'P&amp;L Detail YTD 2023.0409'!$67:$67,'P&amp;L Detail YTD 2023.0409'!$68:$68,'P&amp;L Detail YTD 2023.0409'!$73:$73,'P&amp;L Detail YTD 2023.0409'!$74:$74,'P&amp;L Detail YTD 2023.0409'!$75:$75</definedName>
    <definedName name="QB_DATA_2" localSheetId="0" hidden="1">'P&amp;L Prev Year Compare 2023.0409'!$55:$55,'P&amp;L Prev Year Compare 2023.0409'!$56:$56,'P&amp;L Prev Year Compare 2023.0409'!$59:$59,'P&amp;L Prev Year Compare 2023.0409'!$60:$60,'P&amp;L Prev Year Compare 2023.0409'!$61:$61,'P&amp;L Prev Year Compare 2023.0409'!$64:$64,'P&amp;L Prev Year Compare 2023.0409'!$67:$67,'P&amp;L Prev Year Compare 2023.0409'!$68:$68,'P&amp;L Prev Year Compare 2023.0409'!$69:$69,'P&amp;L Prev Year Compare 2023.0409'!$72:$72,'P&amp;L Prev Year Compare 2023.0409'!$73:$73,'P&amp;L Prev Year Compare 2023.0409'!$74:$74,'P&amp;L Prev Year Compare 2023.0409'!$75:$75,'P&amp;L Prev Year Compare 2023.0409'!$76:$76,'P&amp;L Prev Year Compare 2023.0409'!$77:$77,'P&amp;L Prev Year Compare 2023.0409'!$78:$78</definedName>
    <definedName name="QB_DATA_2" localSheetId="2" hidden="1">'P&amp;L Summary YTD 2023.0409'!$61:$61,'P&amp;L Summary YTD 2023.0409'!$62:$62,'P&amp;L Summary YTD 2023.0409'!$63:$63,'P&amp;L Summary YTD 2023.0409'!$66:$66</definedName>
    <definedName name="QB_DATA_3" localSheetId="1" hidden="1">'P&amp;L Budget vs Actual 2023.0409'!$71:$71,'P&amp;L Budget vs Actual 2023.0409'!$72:$72,'P&amp;L Budget vs Actual 2023.0409'!$75:$75,'P&amp;L Budget vs Actual 2023.0409'!$76:$76,'P&amp;L Budget vs Actual 2023.0409'!$79:$79,'P&amp;L Budget vs Actual 2023.0409'!$82:$82,'P&amp;L Budget vs Actual 2023.0409'!$83:$83,'P&amp;L Budget vs Actual 2023.0409'!$84:$84,'P&amp;L Budget vs Actual 2023.0409'!$85:$85,'P&amp;L Budget vs Actual 2023.0409'!$88:$88,'P&amp;L Budget vs Actual 2023.0409'!$89:$89,'P&amp;L Budget vs Actual 2023.0409'!$90:$90,'P&amp;L Budget vs Actual 2023.0409'!$91:$91,'P&amp;L Budget vs Actual 2023.0409'!$92:$92,'P&amp;L Budget vs Actual 2023.0409'!$93:$93,'P&amp;L Budget vs Actual 2023.0409'!$94:$94</definedName>
    <definedName name="QB_DATA_3" localSheetId="3" hidden="1">'P&amp;L Detail YTD 2023.0409'!$78:$78,'P&amp;L Detail YTD 2023.0409'!$79:$79,'P&amp;L Detail YTD 2023.0409'!$80:$80,'P&amp;L Detail YTD 2023.0409'!$81:$81,'P&amp;L Detail YTD 2023.0409'!$82:$82,'P&amp;L Detail YTD 2023.0409'!$88:$88,'P&amp;L Detail YTD 2023.0409'!$89:$89,'P&amp;L Detail YTD 2023.0409'!$90:$90,'P&amp;L Detail YTD 2023.0409'!$91:$91,'P&amp;L Detail YTD 2023.0409'!$92:$92,'P&amp;L Detail YTD 2023.0409'!$93:$93,'P&amp;L Detail YTD 2023.0409'!$94:$94,'P&amp;L Detail YTD 2023.0409'!$95:$95,'P&amp;L Detail YTD 2023.0409'!$96:$96,'P&amp;L Detail YTD 2023.0409'!$97:$97,'P&amp;L Detail YTD 2023.0409'!$98:$98</definedName>
    <definedName name="QB_DATA_3" localSheetId="0" hidden="1">'P&amp;L Prev Year Compare 2023.0409'!$79:$79,'P&amp;L Prev Year Compare 2023.0409'!$81:$81,'P&amp;L Prev Year Compare 2023.0409'!$83:$83,'P&amp;L Prev Year Compare 2023.0409'!$84:$84,'P&amp;L Prev Year Compare 2023.0409'!$85:$85,'P&amp;L Prev Year Compare 2023.0409'!$86:$86,'P&amp;L Prev Year Compare 2023.0409'!$87:$87,'P&amp;L Prev Year Compare 2023.0409'!$88:$88,'P&amp;L Prev Year Compare 2023.0409'!$89:$89,'P&amp;L Prev Year Compare 2023.0409'!$90:$90,'P&amp;L Prev Year Compare 2023.0409'!$93:$93,'P&amp;L Prev Year Compare 2023.0409'!$94:$94,'P&amp;L Prev Year Compare 2023.0409'!$95:$95</definedName>
    <definedName name="QB_DATA_4" localSheetId="1" hidden="1">'P&amp;L Budget vs Actual 2023.0409'!$95:$95,'P&amp;L Budget vs Actual 2023.0409'!$98:$98,'P&amp;L Budget vs Actual 2023.0409'!$99:$99,'P&amp;L Budget vs Actual 2023.0409'!$100:$100,'P&amp;L Budget vs Actual 2023.0409'!$101:$101,'P&amp;L Budget vs Actual 2023.0409'!$102:$102,'P&amp;L Budget vs Actual 2023.0409'!$103:$103,'P&amp;L Budget vs Actual 2023.0409'!$104:$104,'P&amp;L Budget vs Actual 2023.0409'!$105:$105,'P&amp;L Budget vs Actual 2023.0409'!$106:$106,'P&amp;L Budget vs Actual 2023.0409'!$107:$107,'P&amp;L Budget vs Actual 2023.0409'!$108:$108,'P&amp;L Budget vs Actual 2023.0409'!$109:$109,'P&amp;L Budget vs Actual 2023.0409'!$110:$110,'P&amp;L Budget vs Actual 2023.0409'!$111:$111,'P&amp;L Budget vs Actual 2023.0409'!$114:$114</definedName>
    <definedName name="QB_DATA_4" localSheetId="3" hidden="1">'P&amp;L Detail YTD 2023.0409'!$99:$99,'P&amp;L Detail YTD 2023.0409'!$100:$100,'P&amp;L Detail YTD 2023.0409'!$101:$101,'P&amp;L Detail YTD 2023.0409'!$102:$102,'P&amp;L Detail YTD 2023.0409'!$103:$103,'P&amp;L Detail YTD 2023.0409'!$106:$106,'P&amp;L Detail YTD 2023.0409'!$107:$107,'P&amp;L Detail YTD 2023.0409'!$108:$108,'P&amp;L Detail YTD 2023.0409'!$109:$109,'P&amp;L Detail YTD 2023.0409'!$117:$117,'P&amp;L Detail YTD 2023.0409'!$118:$118,'P&amp;L Detail YTD 2023.0409'!$119:$119,'P&amp;L Detail YTD 2023.0409'!$120:$120,'P&amp;L Detail YTD 2023.0409'!$121:$121,'P&amp;L Detail YTD 2023.0409'!$124:$124,'P&amp;L Detail YTD 2023.0409'!$125:$125</definedName>
    <definedName name="QB_DATA_5" localSheetId="1" hidden="1">'P&amp;L Budget vs Actual 2023.0409'!$115:$115,'P&amp;L Budget vs Actual 2023.0409'!$116:$116,'P&amp;L Budget vs Actual 2023.0409'!$117:$117</definedName>
    <definedName name="QB_DATA_5" localSheetId="3" hidden="1">'P&amp;L Detail YTD 2023.0409'!$128:$128,'P&amp;L Detail YTD 2023.0409'!$129:$129,'P&amp;L Detail YTD 2023.0409'!$130:$130,'P&amp;L Detail YTD 2023.0409'!$131:$131,'P&amp;L Detail YTD 2023.0409'!$132:$132,'P&amp;L Detail YTD 2023.0409'!$133:$133,'P&amp;L Detail YTD 2023.0409'!$134:$134,'P&amp;L Detail YTD 2023.0409'!$135:$135,'P&amp;L Detail YTD 2023.0409'!$138:$138,'P&amp;L Detail YTD 2023.0409'!$139:$139,'P&amp;L Detail YTD 2023.0409'!$143:$143,'P&amp;L Detail YTD 2023.0409'!$144:$144,'P&amp;L Detail YTD 2023.0409'!$147:$147,'P&amp;L Detail YTD 2023.0409'!$148:$148,'P&amp;L Detail YTD 2023.0409'!$149:$149,'P&amp;L Detail YTD 2023.0409'!$150:$150</definedName>
    <definedName name="QB_DATA_6" localSheetId="3" hidden="1">'P&amp;L Detail YTD 2023.0409'!$151:$151,'P&amp;L Detail YTD 2023.0409'!$152:$152,'P&amp;L Detail YTD 2023.0409'!$153:$153,'P&amp;L Detail YTD 2023.0409'!$156:$156,'P&amp;L Detail YTD 2023.0409'!$157:$157,'P&amp;L Detail YTD 2023.0409'!$158:$158,'P&amp;L Detail YTD 2023.0409'!$159:$159,'P&amp;L Detail YTD 2023.0409'!$160:$160,'P&amp;L Detail YTD 2023.0409'!$161:$161,'P&amp;L Detail YTD 2023.0409'!$164:$164,'P&amp;L Detail YTD 2023.0409'!$165:$165,'P&amp;L Detail YTD 2023.0409'!$166:$166,'P&amp;L Detail YTD 2023.0409'!$171:$171,'P&amp;L Detail YTD 2023.0409'!$174:$174,'P&amp;L Detail YTD 2023.0409'!$175:$175,'P&amp;L Detail YTD 2023.0409'!$176:$176</definedName>
    <definedName name="QB_DATA_7" localSheetId="3" hidden="1">'P&amp;L Detail YTD 2023.0409'!$177:$177,'P&amp;L Detail YTD 2023.0409'!$178:$178,'P&amp;L Detail YTD 2023.0409'!$181:$181,'P&amp;L Detail YTD 2023.0409'!$182:$182,'P&amp;L Detail YTD 2023.0409'!$187:$187,'P&amp;L Detail YTD 2023.0409'!$188:$188,'P&amp;L Detail YTD 2023.0409'!$189:$189,'P&amp;L Detail YTD 2023.0409'!$190:$190,'P&amp;L Detail YTD 2023.0409'!$191:$191,'P&amp;L Detail YTD 2023.0409'!$194:$194,'P&amp;L Detail YTD 2023.0409'!$199:$199,'P&amp;L Detail YTD 2023.0409'!$200:$200,'P&amp;L Detail YTD 2023.0409'!$201:$201,'P&amp;L Detail YTD 2023.0409'!$202:$202,'P&amp;L Detail YTD 2023.0409'!$203:$203,'P&amp;L Detail YTD 2023.0409'!$204:$204</definedName>
    <definedName name="QB_DATA_8" localSheetId="3" hidden="1">'P&amp;L Detail YTD 2023.0409'!$205:$205,'P&amp;L Detail YTD 2023.0409'!$208:$208,'P&amp;L Detail YTD 2023.0409'!$211:$211,'P&amp;L Detail YTD 2023.0409'!$212:$212,'P&amp;L Detail YTD 2023.0409'!$213:$213,'P&amp;L Detail YTD 2023.0409'!$214:$214,'P&amp;L Detail YTD 2023.0409'!$219:$219,'P&amp;L Detail YTD 2023.0409'!$220:$220,'P&amp;L Detail YTD 2023.0409'!$221:$221,'P&amp;L Detail YTD 2023.0409'!$222:$222,'P&amp;L Detail YTD 2023.0409'!$223:$223,'P&amp;L Detail YTD 2023.0409'!$224:$224,'P&amp;L Detail YTD 2023.0409'!$225:$225,'P&amp;L Detail YTD 2023.0409'!$226:$226,'P&amp;L Detail YTD 2023.0409'!$227:$227,'P&amp;L Detail YTD 2023.0409'!$228:$228</definedName>
    <definedName name="QB_DATA_9" localSheetId="3" hidden="1">'P&amp;L Detail YTD 2023.0409'!$231:$231,'P&amp;L Detail YTD 2023.0409'!$234:$234,'P&amp;L Detail YTD 2023.0409'!$235:$235,'P&amp;L Detail YTD 2023.0409'!$236:$236,'P&amp;L Detail YTD 2023.0409'!$237:$237,'P&amp;L Detail YTD 2023.0409'!$238:$238,'P&amp;L Detail YTD 2023.0409'!$239:$239,'P&amp;L Detail YTD 2023.0409'!$240:$240,'P&amp;L Detail YTD 2023.0409'!$241:$241,'P&amp;L Detail YTD 2023.0409'!$242:$242,'P&amp;L Detail YTD 2023.0409'!$243:$243,'P&amp;L Detail YTD 2023.0409'!$246:$246,'P&amp;L Detail YTD 2023.0409'!$251:$251,'P&amp;L Detail YTD 2023.0409'!$254:$254,'P&amp;L Detail YTD 2023.0409'!$255:$255,'P&amp;L Detail YTD 2023.0409'!$256:$256</definedName>
    <definedName name="QB_FORMULA_0" localSheetId="1" hidden="1">'P&amp;L Budget vs Actual 2023.0409'!$I$6,'P&amp;L Budget vs Actual 2023.0409'!$J$6,'P&amp;L Budget vs Actual 2023.0409'!$I$7,'P&amp;L Budget vs Actual 2023.0409'!$J$7,'P&amp;L Budget vs Actual 2023.0409'!$I$8,'P&amp;L Budget vs Actual 2023.0409'!$J$8,'P&amp;L Budget vs Actual 2023.0409'!$I$9,'P&amp;L Budget vs Actual 2023.0409'!$J$9,'P&amp;L Budget vs Actual 2023.0409'!$I$10,'P&amp;L Budget vs Actual 2023.0409'!$J$10,'P&amp;L Budget vs Actual 2023.0409'!$I$11,'P&amp;L Budget vs Actual 2023.0409'!$J$11,'P&amp;L Budget vs Actual 2023.0409'!$I$12,'P&amp;L Budget vs Actual 2023.0409'!$J$12,'P&amp;L Budget vs Actual 2023.0409'!$I$13,'P&amp;L Budget vs Actual 2023.0409'!$J$13</definedName>
    <definedName name="QB_FORMULA_0" localSheetId="3" hidden="1">'P&amp;L Detail YTD 2023.0409'!$Q$6,'P&amp;L Detail YTD 2023.0409'!$P$7,'P&amp;L Detail YTD 2023.0409'!$Q$7,'P&amp;L Detail YTD 2023.0409'!$Q$9,'P&amp;L Detail YTD 2023.0409'!$P$10,'P&amp;L Detail YTD 2023.0409'!$Q$10,'P&amp;L Detail YTD 2023.0409'!$Q$12,'P&amp;L Detail YTD 2023.0409'!$Q$13,'P&amp;L Detail YTD 2023.0409'!$Q$14,'P&amp;L Detail YTD 2023.0409'!$Q$15,'P&amp;L Detail YTD 2023.0409'!$Q$16,'P&amp;L Detail YTD 2023.0409'!$Q$17,'P&amp;L Detail YTD 2023.0409'!$P$18,'P&amp;L Detail YTD 2023.0409'!$Q$18,'P&amp;L Detail YTD 2023.0409'!$Q$20,'P&amp;L Detail YTD 2023.0409'!$Q$21</definedName>
    <definedName name="QB_FORMULA_0" localSheetId="0" hidden="1">'P&amp;L Prev Year Compare 2023.0409'!$I$6,'P&amp;L Prev Year Compare 2023.0409'!$J$6,'P&amp;L Prev Year Compare 2023.0409'!$I$7,'P&amp;L Prev Year Compare 2023.0409'!$J$7,'P&amp;L Prev Year Compare 2023.0409'!$I$8,'P&amp;L Prev Year Compare 2023.0409'!$J$8,'P&amp;L Prev Year Compare 2023.0409'!$I$9,'P&amp;L Prev Year Compare 2023.0409'!$J$9,'P&amp;L Prev Year Compare 2023.0409'!$I$10,'P&amp;L Prev Year Compare 2023.0409'!$J$10,'P&amp;L Prev Year Compare 2023.0409'!$I$11,'P&amp;L Prev Year Compare 2023.0409'!$J$11,'P&amp;L Prev Year Compare 2023.0409'!$I$12,'P&amp;L Prev Year Compare 2023.0409'!$J$12,'P&amp;L Prev Year Compare 2023.0409'!$G$13,'P&amp;L Prev Year Compare 2023.0409'!$H$13</definedName>
    <definedName name="QB_FORMULA_0" localSheetId="2" hidden="1">'P&amp;L Summary YTD 2023.0409'!$G$9,'P&amp;L Summary YTD 2023.0409'!$G$14,'P&amp;L Summary YTD 2023.0409'!$G$17,'P&amp;L Summary YTD 2023.0409'!$G$24,'P&amp;L Summary YTD 2023.0409'!$G$25,'P&amp;L Summary YTD 2023.0409'!$G$26,'P&amp;L Summary YTD 2023.0409'!$G$33,'P&amp;L Summary YTD 2023.0409'!$G$39,'P&amp;L Summary YTD 2023.0409'!$G$44,'P&amp;L Summary YTD 2023.0409'!$G$48,'P&amp;L Summary YTD 2023.0409'!$G$53,'P&amp;L Summary YTD 2023.0409'!$G$59,'P&amp;L Summary YTD 2023.0409'!$G$64,'P&amp;L Summary YTD 2023.0409'!$G$67,'P&amp;L Summary YTD 2023.0409'!$G$68,'P&amp;L Summary YTD 2023.0409'!$G$69</definedName>
    <definedName name="QB_FORMULA_1" localSheetId="1" hidden="1">'P&amp;L Budget vs Actual 2023.0409'!$I$14,'P&amp;L Budget vs Actual 2023.0409'!$J$14,'P&amp;L Budget vs Actual 2023.0409'!$I$15,'P&amp;L Budget vs Actual 2023.0409'!$J$15,'P&amp;L Budget vs Actual 2023.0409'!$I$16,'P&amp;L Budget vs Actual 2023.0409'!$J$16,'P&amp;L Budget vs Actual 2023.0409'!$G$17,'P&amp;L Budget vs Actual 2023.0409'!$H$17,'P&amp;L Budget vs Actual 2023.0409'!$I$17,'P&amp;L Budget vs Actual 2023.0409'!$J$17,'P&amp;L Budget vs Actual 2023.0409'!$I$19,'P&amp;L Budget vs Actual 2023.0409'!$J$19,'P&amp;L Budget vs Actual 2023.0409'!$I$20,'P&amp;L Budget vs Actual 2023.0409'!$J$20,'P&amp;L Budget vs Actual 2023.0409'!$I$21,'P&amp;L Budget vs Actual 2023.0409'!$J$21</definedName>
    <definedName name="QB_FORMULA_1" localSheetId="3" hidden="1">'P&amp;L Detail YTD 2023.0409'!$Q$22,'P&amp;L Detail YTD 2023.0409'!$Q$23,'P&amp;L Detail YTD 2023.0409'!$Q$24,'P&amp;L Detail YTD 2023.0409'!$Q$25,'P&amp;L Detail YTD 2023.0409'!$Q$26,'P&amp;L Detail YTD 2023.0409'!$Q$27,'P&amp;L Detail YTD 2023.0409'!$Q$28,'P&amp;L Detail YTD 2023.0409'!$Q$29,'P&amp;L Detail YTD 2023.0409'!$Q$30,'P&amp;L Detail YTD 2023.0409'!$Q$31,'P&amp;L Detail YTD 2023.0409'!$P$32,'P&amp;L Detail YTD 2023.0409'!$Q$32,'P&amp;L Detail YTD 2023.0409'!$P$33,'P&amp;L Detail YTD 2023.0409'!$Q$33,'P&amp;L Detail YTD 2023.0409'!$Q$36,'P&amp;L Detail YTD 2023.0409'!$Q$37</definedName>
    <definedName name="QB_FORMULA_1" localSheetId="0" hidden="1">'P&amp;L Prev Year Compare 2023.0409'!$I$13,'P&amp;L Prev Year Compare 2023.0409'!$J$13,'P&amp;L Prev Year Compare 2023.0409'!$I$15,'P&amp;L Prev Year Compare 2023.0409'!$J$15,'P&amp;L Prev Year Compare 2023.0409'!$I$16,'P&amp;L Prev Year Compare 2023.0409'!$J$16,'P&amp;L Prev Year Compare 2023.0409'!$I$17,'P&amp;L Prev Year Compare 2023.0409'!$J$17,'P&amp;L Prev Year Compare 2023.0409'!$G$18,'P&amp;L Prev Year Compare 2023.0409'!$H$18,'P&amp;L Prev Year Compare 2023.0409'!$I$18,'P&amp;L Prev Year Compare 2023.0409'!$J$18,'P&amp;L Prev Year Compare 2023.0409'!$I$20,'P&amp;L Prev Year Compare 2023.0409'!$J$20,'P&amp;L Prev Year Compare 2023.0409'!$G$21,'P&amp;L Prev Year Compare 2023.0409'!$H$21</definedName>
    <definedName name="QB_FORMULA_1" localSheetId="2" hidden="1">'P&amp;L Summary YTD 2023.0409'!$G$70</definedName>
    <definedName name="QB_FORMULA_10" localSheetId="1" hidden="1">'P&amp;L Budget vs Actual 2023.0409'!$G$86,'P&amp;L Budget vs Actual 2023.0409'!$H$86,'P&amp;L Budget vs Actual 2023.0409'!$I$86,'P&amp;L Budget vs Actual 2023.0409'!$J$86,'P&amp;L Budget vs Actual 2023.0409'!$I$88,'P&amp;L Budget vs Actual 2023.0409'!$J$88,'P&amp;L Budget vs Actual 2023.0409'!$I$89,'P&amp;L Budget vs Actual 2023.0409'!$J$89,'P&amp;L Budget vs Actual 2023.0409'!$I$90,'P&amp;L Budget vs Actual 2023.0409'!$J$90,'P&amp;L Budget vs Actual 2023.0409'!$I$91,'P&amp;L Budget vs Actual 2023.0409'!$J$91,'P&amp;L Budget vs Actual 2023.0409'!$I$92,'P&amp;L Budget vs Actual 2023.0409'!$J$92,'P&amp;L Budget vs Actual 2023.0409'!$I$93,'P&amp;L Budget vs Actual 2023.0409'!$J$93</definedName>
    <definedName name="QB_FORMULA_10" localSheetId="3" hidden="1">'P&amp;L Detail YTD 2023.0409'!$Q$168,'P&amp;L Detail YTD 2023.0409'!$Q$171,'P&amp;L Detail YTD 2023.0409'!$P$172,'P&amp;L Detail YTD 2023.0409'!$Q$172,'P&amp;L Detail YTD 2023.0409'!$Q$174,'P&amp;L Detail YTD 2023.0409'!$Q$175,'P&amp;L Detail YTD 2023.0409'!$Q$176,'P&amp;L Detail YTD 2023.0409'!$Q$177,'P&amp;L Detail YTD 2023.0409'!$Q$178,'P&amp;L Detail YTD 2023.0409'!$P$179,'P&amp;L Detail YTD 2023.0409'!$Q$179,'P&amp;L Detail YTD 2023.0409'!$Q$181,'P&amp;L Detail YTD 2023.0409'!$Q$182,'P&amp;L Detail YTD 2023.0409'!$P$183,'P&amp;L Detail YTD 2023.0409'!$Q$183,'P&amp;L Detail YTD 2023.0409'!$P$184</definedName>
    <definedName name="QB_FORMULA_10" localSheetId="0" hidden="1">'P&amp;L Prev Year Compare 2023.0409'!$I$85,'P&amp;L Prev Year Compare 2023.0409'!$J$85,'P&amp;L Prev Year Compare 2023.0409'!$I$86,'P&amp;L Prev Year Compare 2023.0409'!$J$86,'P&amp;L Prev Year Compare 2023.0409'!$I$87,'P&amp;L Prev Year Compare 2023.0409'!$J$87,'P&amp;L Prev Year Compare 2023.0409'!$I$88,'P&amp;L Prev Year Compare 2023.0409'!$J$88,'P&amp;L Prev Year Compare 2023.0409'!$I$89,'P&amp;L Prev Year Compare 2023.0409'!$J$89,'P&amp;L Prev Year Compare 2023.0409'!$I$90,'P&amp;L Prev Year Compare 2023.0409'!$J$90,'P&amp;L Prev Year Compare 2023.0409'!$G$91,'P&amp;L Prev Year Compare 2023.0409'!$H$91,'P&amp;L Prev Year Compare 2023.0409'!$I$91,'P&amp;L Prev Year Compare 2023.0409'!$J$91</definedName>
    <definedName name="QB_FORMULA_11" localSheetId="1" hidden="1">'P&amp;L Budget vs Actual 2023.0409'!$I$94,'P&amp;L Budget vs Actual 2023.0409'!$J$94,'P&amp;L Budget vs Actual 2023.0409'!$I$95,'P&amp;L Budget vs Actual 2023.0409'!$J$95,'P&amp;L Budget vs Actual 2023.0409'!$G$96,'P&amp;L Budget vs Actual 2023.0409'!$H$96,'P&amp;L Budget vs Actual 2023.0409'!$I$96,'P&amp;L Budget vs Actual 2023.0409'!$J$96,'P&amp;L Budget vs Actual 2023.0409'!$I$98,'P&amp;L Budget vs Actual 2023.0409'!$J$98,'P&amp;L Budget vs Actual 2023.0409'!$I$99,'P&amp;L Budget vs Actual 2023.0409'!$J$99,'P&amp;L Budget vs Actual 2023.0409'!$I$100,'P&amp;L Budget vs Actual 2023.0409'!$J$100,'P&amp;L Budget vs Actual 2023.0409'!$I$101,'P&amp;L Budget vs Actual 2023.0409'!$J$101</definedName>
    <definedName name="QB_FORMULA_11" localSheetId="3" hidden="1">'P&amp;L Detail YTD 2023.0409'!$Q$184,'P&amp;L Detail YTD 2023.0409'!$Q$187,'P&amp;L Detail YTD 2023.0409'!$Q$188,'P&amp;L Detail YTD 2023.0409'!$Q$189,'P&amp;L Detail YTD 2023.0409'!$Q$190,'P&amp;L Detail YTD 2023.0409'!$Q$191,'P&amp;L Detail YTD 2023.0409'!$P$192,'P&amp;L Detail YTD 2023.0409'!$Q$192,'P&amp;L Detail YTD 2023.0409'!$Q$194,'P&amp;L Detail YTD 2023.0409'!$P$195,'P&amp;L Detail YTD 2023.0409'!$Q$195,'P&amp;L Detail YTD 2023.0409'!$P$196,'P&amp;L Detail YTD 2023.0409'!$Q$196,'P&amp;L Detail YTD 2023.0409'!$Q$199,'P&amp;L Detail YTD 2023.0409'!$Q$200,'P&amp;L Detail YTD 2023.0409'!$Q$201</definedName>
    <definedName name="QB_FORMULA_11" localSheetId="0" hidden="1">'P&amp;L Prev Year Compare 2023.0409'!$I$93,'P&amp;L Prev Year Compare 2023.0409'!$J$93,'P&amp;L Prev Year Compare 2023.0409'!$I$94,'P&amp;L Prev Year Compare 2023.0409'!$J$94,'P&amp;L Prev Year Compare 2023.0409'!$I$95,'P&amp;L Prev Year Compare 2023.0409'!$J$95,'P&amp;L Prev Year Compare 2023.0409'!$G$96,'P&amp;L Prev Year Compare 2023.0409'!$H$96,'P&amp;L Prev Year Compare 2023.0409'!$I$96,'P&amp;L Prev Year Compare 2023.0409'!$J$96,'P&amp;L Prev Year Compare 2023.0409'!$G$97,'P&amp;L Prev Year Compare 2023.0409'!$H$97,'P&amp;L Prev Year Compare 2023.0409'!$I$97,'P&amp;L Prev Year Compare 2023.0409'!$J$97,'P&amp;L Prev Year Compare 2023.0409'!$G$98,'P&amp;L Prev Year Compare 2023.0409'!$H$98</definedName>
    <definedName name="QB_FORMULA_12" localSheetId="1" hidden="1">'P&amp;L Budget vs Actual 2023.0409'!$I$102,'P&amp;L Budget vs Actual 2023.0409'!$J$102,'P&amp;L Budget vs Actual 2023.0409'!$I$103,'P&amp;L Budget vs Actual 2023.0409'!$J$103,'P&amp;L Budget vs Actual 2023.0409'!$I$104,'P&amp;L Budget vs Actual 2023.0409'!$J$104,'P&amp;L Budget vs Actual 2023.0409'!$I$105,'P&amp;L Budget vs Actual 2023.0409'!$J$105,'P&amp;L Budget vs Actual 2023.0409'!$I$107,'P&amp;L Budget vs Actual 2023.0409'!$J$107,'P&amp;L Budget vs Actual 2023.0409'!$I$108,'P&amp;L Budget vs Actual 2023.0409'!$J$108,'P&amp;L Budget vs Actual 2023.0409'!$I$109,'P&amp;L Budget vs Actual 2023.0409'!$J$109,'P&amp;L Budget vs Actual 2023.0409'!$I$110,'P&amp;L Budget vs Actual 2023.0409'!$J$110</definedName>
    <definedName name="QB_FORMULA_12" localSheetId="3" hidden="1">'P&amp;L Detail YTD 2023.0409'!$Q$202,'P&amp;L Detail YTD 2023.0409'!$Q$203,'P&amp;L Detail YTD 2023.0409'!$Q$204,'P&amp;L Detail YTD 2023.0409'!$Q$205,'P&amp;L Detail YTD 2023.0409'!$P$206,'P&amp;L Detail YTD 2023.0409'!$Q$206,'P&amp;L Detail YTD 2023.0409'!$Q$208,'P&amp;L Detail YTD 2023.0409'!$P$209,'P&amp;L Detail YTD 2023.0409'!$Q$209,'P&amp;L Detail YTD 2023.0409'!$Q$211,'P&amp;L Detail YTD 2023.0409'!$Q$212,'P&amp;L Detail YTD 2023.0409'!$Q$213,'P&amp;L Detail YTD 2023.0409'!$Q$214,'P&amp;L Detail YTD 2023.0409'!$P$215,'P&amp;L Detail YTD 2023.0409'!$Q$215,'P&amp;L Detail YTD 2023.0409'!$P$216</definedName>
    <definedName name="QB_FORMULA_12" localSheetId="0" hidden="1">'P&amp;L Prev Year Compare 2023.0409'!$I$98,'P&amp;L Prev Year Compare 2023.0409'!$J$98,'P&amp;L Prev Year Compare 2023.0409'!$G$99,'P&amp;L Prev Year Compare 2023.0409'!$H$99,'P&amp;L Prev Year Compare 2023.0409'!$I$99,'P&amp;L Prev Year Compare 2023.0409'!$J$99</definedName>
    <definedName name="QB_FORMULA_13" localSheetId="1" hidden="1">'P&amp;L Budget vs Actual 2023.0409'!$G$112,'P&amp;L Budget vs Actual 2023.0409'!$H$112,'P&amp;L Budget vs Actual 2023.0409'!$I$112,'P&amp;L Budget vs Actual 2023.0409'!$J$112,'P&amp;L Budget vs Actual 2023.0409'!$I$114,'P&amp;L Budget vs Actual 2023.0409'!$J$114,'P&amp;L Budget vs Actual 2023.0409'!$I$115,'P&amp;L Budget vs Actual 2023.0409'!$J$115,'P&amp;L Budget vs Actual 2023.0409'!$I$116,'P&amp;L Budget vs Actual 2023.0409'!$J$116,'P&amp;L Budget vs Actual 2023.0409'!$I$117,'P&amp;L Budget vs Actual 2023.0409'!$J$117,'P&amp;L Budget vs Actual 2023.0409'!$G$118,'P&amp;L Budget vs Actual 2023.0409'!$H$118,'P&amp;L Budget vs Actual 2023.0409'!$I$118,'P&amp;L Budget vs Actual 2023.0409'!$J$118</definedName>
    <definedName name="QB_FORMULA_13" localSheetId="3" hidden="1">'P&amp;L Detail YTD 2023.0409'!$Q$216,'P&amp;L Detail YTD 2023.0409'!$Q$219,'P&amp;L Detail YTD 2023.0409'!$Q$220,'P&amp;L Detail YTD 2023.0409'!$Q$221,'P&amp;L Detail YTD 2023.0409'!$Q$222,'P&amp;L Detail YTD 2023.0409'!$Q$223,'P&amp;L Detail YTD 2023.0409'!$Q$224,'P&amp;L Detail YTD 2023.0409'!$Q$225,'P&amp;L Detail YTD 2023.0409'!$Q$226,'P&amp;L Detail YTD 2023.0409'!$Q$227,'P&amp;L Detail YTD 2023.0409'!$Q$228,'P&amp;L Detail YTD 2023.0409'!$P$229,'P&amp;L Detail YTD 2023.0409'!$Q$229,'P&amp;L Detail YTD 2023.0409'!$Q$231,'P&amp;L Detail YTD 2023.0409'!$P$232,'P&amp;L Detail YTD 2023.0409'!$Q$232</definedName>
    <definedName name="QB_FORMULA_14" localSheetId="1" hidden="1">'P&amp;L Budget vs Actual 2023.0409'!$G$119,'P&amp;L Budget vs Actual 2023.0409'!$H$119,'P&amp;L Budget vs Actual 2023.0409'!$I$119,'P&amp;L Budget vs Actual 2023.0409'!$J$119,'P&amp;L Budget vs Actual 2023.0409'!$G$120,'P&amp;L Budget vs Actual 2023.0409'!$H$120,'P&amp;L Budget vs Actual 2023.0409'!$I$120,'P&amp;L Budget vs Actual 2023.0409'!$J$120,'P&amp;L Budget vs Actual 2023.0409'!$G$121,'P&amp;L Budget vs Actual 2023.0409'!$H$121,'P&amp;L Budget vs Actual 2023.0409'!$I$121,'P&amp;L Budget vs Actual 2023.0409'!$J$121</definedName>
    <definedName name="QB_FORMULA_14" localSheetId="3" hidden="1">'P&amp;L Detail YTD 2023.0409'!$Q$234,'P&amp;L Detail YTD 2023.0409'!$Q$235,'P&amp;L Detail YTD 2023.0409'!$Q$236,'P&amp;L Detail YTD 2023.0409'!$Q$237,'P&amp;L Detail YTD 2023.0409'!$Q$238,'P&amp;L Detail YTD 2023.0409'!$Q$239,'P&amp;L Detail YTD 2023.0409'!$Q$240,'P&amp;L Detail YTD 2023.0409'!$Q$241,'P&amp;L Detail YTD 2023.0409'!$Q$242,'P&amp;L Detail YTD 2023.0409'!$Q$243,'P&amp;L Detail YTD 2023.0409'!$P$244,'P&amp;L Detail YTD 2023.0409'!$Q$244,'P&amp;L Detail YTD 2023.0409'!$Q$246,'P&amp;L Detail YTD 2023.0409'!$P$247,'P&amp;L Detail YTD 2023.0409'!$Q$247,'P&amp;L Detail YTD 2023.0409'!$P$248</definedName>
    <definedName name="QB_FORMULA_15" localSheetId="3" hidden="1">'P&amp;L Detail YTD 2023.0409'!$Q$248,'P&amp;L Detail YTD 2023.0409'!$Q$251,'P&amp;L Detail YTD 2023.0409'!$P$252,'P&amp;L Detail YTD 2023.0409'!$Q$252,'P&amp;L Detail YTD 2023.0409'!$Q$254,'P&amp;L Detail YTD 2023.0409'!$Q$255,'P&amp;L Detail YTD 2023.0409'!$Q$256,'P&amp;L Detail YTD 2023.0409'!$Q$257,'P&amp;L Detail YTD 2023.0409'!$Q$258,'P&amp;L Detail YTD 2023.0409'!$Q$259,'P&amp;L Detail YTD 2023.0409'!$Q$260,'P&amp;L Detail YTD 2023.0409'!$Q$261,'P&amp;L Detail YTD 2023.0409'!$Q$262,'P&amp;L Detail YTD 2023.0409'!$Q$263,'P&amp;L Detail YTD 2023.0409'!$Q$264,'P&amp;L Detail YTD 2023.0409'!$Q$265</definedName>
    <definedName name="QB_FORMULA_16" localSheetId="3" hidden="1">'P&amp;L Detail YTD 2023.0409'!$Q$266,'P&amp;L Detail YTD 2023.0409'!$Q$267,'P&amp;L Detail YTD 2023.0409'!$Q$268,'P&amp;L Detail YTD 2023.0409'!$Q$269,'P&amp;L Detail YTD 2023.0409'!$Q$270,'P&amp;L Detail YTD 2023.0409'!$Q$271,'P&amp;L Detail YTD 2023.0409'!$Q$272,'P&amp;L Detail YTD 2023.0409'!$Q$273,'P&amp;L Detail YTD 2023.0409'!$Q$274,'P&amp;L Detail YTD 2023.0409'!$Q$275,'P&amp;L Detail YTD 2023.0409'!$Q$276,'P&amp;L Detail YTD 2023.0409'!$Q$277,'P&amp;L Detail YTD 2023.0409'!$Q$278,'P&amp;L Detail YTD 2023.0409'!$Q$279,'P&amp;L Detail YTD 2023.0409'!$Q$280,'P&amp;L Detail YTD 2023.0409'!$Q$281</definedName>
    <definedName name="QB_FORMULA_17" localSheetId="3" hidden="1">'P&amp;L Detail YTD 2023.0409'!$Q$282,'P&amp;L Detail YTD 2023.0409'!$P$283,'P&amp;L Detail YTD 2023.0409'!$Q$283,'P&amp;L Detail YTD 2023.0409'!$Q$285,'P&amp;L Detail YTD 2023.0409'!$Q$286,'P&amp;L Detail YTD 2023.0409'!$P$287,'P&amp;L Detail YTD 2023.0409'!$Q$287,'P&amp;L Detail YTD 2023.0409'!$P$288,'P&amp;L Detail YTD 2023.0409'!$Q$288,'P&amp;L Detail YTD 2023.0409'!$Q$291,'P&amp;L Detail YTD 2023.0409'!$Q$292,'P&amp;L Detail YTD 2023.0409'!$Q$293,'P&amp;L Detail YTD 2023.0409'!$Q$294,'P&amp;L Detail YTD 2023.0409'!$Q$295,'P&amp;L Detail YTD 2023.0409'!$Q$296,'P&amp;L Detail YTD 2023.0409'!$Q$297</definedName>
    <definedName name="QB_FORMULA_18" localSheetId="3" hidden="1">'P&amp;L Detail YTD 2023.0409'!$Q$298,'P&amp;L Detail YTD 2023.0409'!$Q$299,'P&amp;L Detail YTD 2023.0409'!$Q$300,'P&amp;L Detail YTD 2023.0409'!$Q$301,'P&amp;L Detail YTD 2023.0409'!$Q$302,'P&amp;L Detail YTD 2023.0409'!$Q$303,'P&amp;L Detail YTD 2023.0409'!$Q$304,'P&amp;L Detail YTD 2023.0409'!$Q$305,'P&amp;L Detail YTD 2023.0409'!$Q$306,'P&amp;L Detail YTD 2023.0409'!$P$307,'P&amp;L Detail YTD 2023.0409'!$Q$307,'P&amp;L Detail YTD 2023.0409'!$P$308,'P&amp;L Detail YTD 2023.0409'!$Q$308,'P&amp;L Detail YTD 2023.0409'!$P$309,'P&amp;L Detail YTD 2023.0409'!$Q$309,'P&amp;L Detail YTD 2023.0409'!$P$310</definedName>
    <definedName name="QB_FORMULA_19" localSheetId="3" hidden="1">'P&amp;L Detail YTD 2023.0409'!$Q$310,'P&amp;L Detail YTD 2023.0409'!$P$311,'P&amp;L Detail YTD 2023.0409'!$Q$311</definedName>
    <definedName name="QB_FORMULA_2" localSheetId="1" hidden="1">'P&amp;L Budget vs Actual 2023.0409'!$I$22,'P&amp;L Budget vs Actual 2023.0409'!$J$22,'P&amp;L Budget vs Actual 2023.0409'!$I$23,'P&amp;L Budget vs Actual 2023.0409'!$J$23,'P&amp;L Budget vs Actual 2023.0409'!$I$24,'P&amp;L Budget vs Actual 2023.0409'!$J$24,'P&amp;L Budget vs Actual 2023.0409'!$G$25,'P&amp;L Budget vs Actual 2023.0409'!$H$25,'P&amp;L Budget vs Actual 2023.0409'!$I$25,'P&amp;L Budget vs Actual 2023.0409'!$J$25,'P&amp;L Budget vs Actual 2023.0409'!$I$27,'P&amp;L Budget vs Actual 2023.0409'!$J$27,'P&amp;L Budget vs Actual 2023.0409'!$G$28,'P&amp;L Budget vs Actual 2023.0409'!$H$28,'P&amp;L Budget vs Actual 2023.0409'!$I$28,'P&amp;L Budget vs Actual 2023.0409'!$J$28</definedName>
    <definedName name="QB_FORMULA_2" localSheetId="3" hidden="1">'P&amp;L Detail YTD 2023.0409'!$Q$38,'P&amp;L Detail YTD 2023.0409'!$P$39,'P&amp;L Detail YTD 2023.0409'!$Q$39,'P&amp;L Detail YTD 2023.0409'!$Q$41,'P&amp;L Detail YTD 2023.0409'!$Q$42,'P&amp;L Detail YTD 2023.0409'!$P$43,'P&amp;L Detail YTD 2023.0409'!$Q$43,'P&amp;L Detail YTD 2023.0409'!$Q$45,'P&amp;L Detail YTD 2023.0409'!$Q$46,'P&amp;L Detail YTD 2023.0409'!$Q$47,'P&amp;L Detail YTD 2023.0409'!$P$48,'P&amp;L Detail YTD 2023.0409'!$Q$48,'P&amp;L Detail YTD 2023.0409'!$P$49,'P&amp;L Detail YTD 2023.0409'!$Q$49,'P&amp;L Detail YTD 2023.0409'!$Q$52,'P&amp;L Detail YTD 2023.0409'!$Q$53</definedName>
    <definedName name="QB_FORMULA_2" localSheetId="0" hidden="1">'P&amp;L Prev Year Compare 2023.0409'!$I$21,'P&amp;L Prev Year Compare 2023.0409'!$J$21,'P&amp;L Prev Year Compare 2023.0409'!$I$23,'P&amp;L Prev Year Compare 2023.0409'!$J$23,'P&amp;L Prev Year Compare 2023.0409'!$I$24,'P&amp;L Prev Year Compare 2023.0409'!$J$24,'P&amp;L Prev Year Compare 2023.0409'!$I$25,'P&amp;L Prev Year Compare 2023.0409'!$J$25,'P&amp;L Prev Year Compare 2023.0409'!$I$26,'P&amp;L Prev Year Compare 2023.0409'!$J$26,'P&amp;L Prev Year Compare 2023.0409'!$I$27,'P&amp;L Prev Year Compare 2023.0409'!$J$27,'P&amp;L Prev Year Compare 2023.0409'!$I$28,'P&amp;L Prev Year Compare 2023.0409'!$J$28,'P&amp;L Prev Year Compare 2023.0409'!$I$29,'P&amp;L Prev Year Compare 2023.0409'!$J$29</definedName>
    <definedName name="QB_FORMULA_3" localSheetId="1" hidden="1">'P&amp;L Budget vs Actual 2023.0409'!$I$30,'P&amp;L Budget vs Actual 2023.0409'!$J$30,'P&amp;L Budget vs Actual 2023.0409'!$I$31,'P&amp;L Budget vs Actual 2023.0409'!$J$31,'P&amp;L Budget vs Actual 2023.0409'!$I$32,'P&amp;L Budget vs Actual 2023.0409'!$J$32,'P&amp;L Budget vs Actual 2023.0409'!$I$33,'P&amp;L Budget vs Actual 2023.0409'!$J$33,'P&amp;L Budget vs Actual 2023.0409'!$I$34,'P&amp;L Budget vs Actual 2023.0409'!$J$34,'P&amp;L Budget vs Actual 2023.0409'!$I$35,'P&amp;L Budget vs Actual 2023.0409'!$J$35,'P&amp;L Budget vs Actual 2023.0409'!$I$36,'P&amp;L Budget vs Actual 2023.0409'!$J$36,'P&amp;L Budget vs Actual 2023.0409'!$I$37,'P&amp;L Budget vs Actual 2023.0409'!$J$37</definedName>
    <definedName name="QB_FORMULA_3" localSheetId="3" hidden="1">'P&amp;L Detail YTD 2023.0409'!$Q$54,'P&amp;L Detail YTD 2023.0409'!$Q$55,'P&amp;L Detail YTD 2023.0409'!$Q$56,'P&amp;L Detail YTD 2023.0409'!$Q$57,'P&amp;L Detail YTD 2023.0409'!$Q$58,'P&amp;L Detail YTD 2023.0409'!$Q$59,'P&amp;L Detail YTD 2023.0409'!$Q$60,'P&amp;L Detail YTD 2023.0409'!$Q$61,'P&amp;L Detail YTD 2023.0409'!$Q$62,'P&amp;L Detail YTD 2023.0409'!$Q$63,'P&amp;L Detail YTD 2023.0409'!$Q$64,'P&amp;L Detail YTD 2023.0409'!$Q$65,'P&amp;L Detail YTD 2023.0409'!$Q$66,'P&amp;L Detail YTD 2023.0409'!$Q$67,'P&amp;L Detail YTD 2023.0409'!$Q$68,'P&amp;L Detail YTD 2023.0409'!$P$69</definedName>
    <definedName name="QB_FORMULA_3" localSheetId="0" hidden="1">'P&amp;L Prev Year Compare 2023.0409'!$G$30,'P&amp;L Prev Year Compare 2023.0409'!$H$30,'P&amp;L Prev Year Compare 2023.0409'!$I$30,'P&amp;L Prev Year Compare 2023.0409'!$J$30,'P&amp;L Prev Year Compare 2023.0409'!$G$31,'P&amp;L Prev Year Compare 2023.0409'!$H$31,'P&amp;L Prev Year Compare 2023.0409'!$I$31,'P&amp;L Prev Year Compare 2023.0409'!$J$31,'P&amp;L Prev Year Compare 2023.0409'!$G$32,'P&amp;L Prev Year Compare 2023.0409'!$H$32,'P&amp;L Prev Year Compare 2023.0409'!$I$32,'P&amp;L Prev Year Compare 2023.0409'!$J$32,'P&amp;L Prev Year Compare 2023.0409'!$I$35,'P&amp;L Prev Year Compare 2023.0409'!$J$35,'P&amp;L Prev Year Compare 2023.0409'!$I$36,'P&amp;L Prev Year Compare 2023.0409'!$J$36</definedName>
    <definedName name="QB_FORMULA_4" localSheetId="1" hidden="1">'P&amp;L Budget vs Actual 2023.0409'!$I$38,'P&amp;L Budget vs Actual 2023.0409'!$J$38,'P&amp;L Budget vs Actual 2023.0409'!$G$39,'P&amp;L Budget vs Actual 2023.0409'!$H$39,'P&amp;L Budget vs Actual 2023.0409'!$I$39,'P&amp;L Budget vs Actual 2023.0409'!$J$39,'P&amp;L Budget vs Actual 2023.0409'!$G$40,'P&amp;L Budget vs Actual 2023.0409'!$H$40,'P&amp;L Budget vs Actual 2023.0409'!$I$40,'P&amp;L Budget vs Actual 2023.0409'!$J$40,'P&amp;L Budget vs Actual 2023.0409'!$G$41,'P&amp;L Budget vs Actual 2023.0409'!$H$41,'P&amp;L Budget vs Actual 2023.0409'!$I$41,'P&amp;L Budget vs Actual 2023.0409'!$J$41,'P&amp;L Budget vs Actual 2023.0409'!$I$44,'P&amp;L Budget vs Actual 2023.0409'!$J$44</definedName>
    <definedName name="QB_FORMULA_4" localSheetId="3" hidden="1">'P&amp;L Detail YTD 2023.0409'!$Q$69,'P&amp;L Detail YTD 2023.0409'!$P$70,'P&amp;L Detail YTD 2023.0409'!$Q$70,'P&amp;L Detail YTD 2023.0409'!$Q$73,'P&amp;L Detail YTD 2023.0409'!$Q$74,'P&amp;L Detail YTD 2023.0409'!$Q$75,'P&amp;L Detail YTD 2023.0409'!$P$76,'P&amp;L Detail YTD 2023.0409'!$Q$76,'P&amp;L Detail YTD 2023.0409'!$Q$78,'P&amp;L Detail YTD 2023.0409'!$Q$79,'P&amp;L Detail YTD 2023.0409'!$Q$80,'P&amp;L Detail YTD 2023.0409'!$Q$81,'P&amp;L Detail YTD 2023.0409'!$Q$82,'P&amp;L Detail YTD 2023.0409'!$P$83,'P&amp;L Detail YTD 2023.0409'!$Q$83,'P&amp;L Detail YTD 2023.0409'!$Q$88</definedName>
    <definedName name="QB_FORMULA_4" localSheetId="0" hidden="1">'P&amp;L Prev Year Compare 2023.0409'!$I$37,'P&amp;L Prev Year Compare 2023.0409'!$J$37,'P&amp;L Prev Year Compare 2023.0409'!$I$38,'P&amp;L Prev Year Compare 2023.0409'!$J$38,'P&amp;L Prev Year Compare 2023.0409'!$I$39,'P&amp;L Prev Year Compare 2023.0409'!$J$39,'P&amp;L Prev Year Compare 2023.0409'!$I$40,'P&amp;L Prev Year Compare 2023.0409'!$J$40,'P&amp;L Prev Year Compare 2023.0409'!$I$41,'P&amp;L Prev Year Compare 2023.0409'!$J$41,'P&amp;L Prev Year Compare 2023.0409'!$G$42,'P&amp;L Prev Year Compare 2023.0409'!$H$42,'P&amp;L Prev Year Compare 2023.0409'!$I$42,'P&amp;L Prev Year Compare 2023.0409'!$J$42,'P&amp;L Prev Year Compare 2023.0409'!$I$44,'P&amp;L Prev Year Compare 2023.0409'!$J$44</definedName>
    <definedName name="QB_FORMULA_5" localSheetId="1" hidden="1">'P&amp;L Budget vs Actual 2023.0409'!$I$45,'P&amp;L Budget vs Actual 2023.0409'!$J$45,'P&amp;L Budget vs Actual 2023.0409'!$I$46,'P&amp;L Budget vs Actual 2023.0409'!$J$46,'P&amp;L Budget vs Actual 2023.0409'!$I$47,'P&amp;L Budget vs Actual 2023.0409'!$J$47,'P&amp;L Budget vs Actual 2023.0409'!$I$48,'P&amp;L Budget vs Actual 2023.0409'!$J$48,'P&amp;L Budget vs Actual 2023.0409'!$I$49,'P&amp;L Budget vs Actual 2023.0409'!$J$49,'P&amp;L Budget vs Actual 2023.0409'!$I$50,'P&amp;L Budget vs Actual 2023.0409'!$J$50,'P&amp;L Budget vs Actual 2023.0409'!$I$51,'P&amp;L Budget vs Actual 2023.0409'!$J$51,'P&amp;L Budget vs Actual 2023.0409'!$I$52,'P&amp;L Budget vs Actual 2023.0409'!$J$52</definedName>
    <definedName name="QB_FORMULA_5" localSheetId="3" hidden="1">'P&amp;L Detail YTD 2023.0409'!$Q$89,'P&amp;L Detail YTD 2023.0409'!$Q$90,'P&amp;L Detail YTD 2023.0409'!$Q$91,'P&amp;L Detail YTD 2023.0409'!$Q$92,'P&amp;L Detail YTD 2023.0409'!$Q$93,'P&amp;L Detail YTD 2023.0409'!$Q$94,'P&amp;L Detail YTD 2023.0409'!$Q$95,'P&amp;L Detail YTD 2023.0409'!$Q$96,'P&amp;L Detail YTD 2023.0409'!$Q$97,'P&amp;L Detail YTD 2023.0409'!$Q$98,'P&amp;L Detail YTD 2023.0409'!$Q$99,'P&amp;L Detail YTD 2023.0409'!$Q$100,'P&amp;L Detail YTD 2023.0409'!$Q$101,'P&amp;L Detail YTD 2023.0409'!$Q$102,'P&amp;L Detail YTD 2023.0409'!$Q$103,'P&amp;L Detail YTD 2023.0409'!$P$104</definedName>
    <definedName name="QB_FORMULA_5" localSheetId="0" hidden="1">'P&amp;L Prev Year Compare 2023.0409'!$I$45,'P&amp;L Prev Year Compare 2023.0409'!$J$45,'P&amp;L Prev Year Compare 2023.0409'!$G$46,'P&amp;L Prev Year Compare 2023.0409'!$H$46,'P&amp;L Prev Year Compare 2023.0409'!$I$46,'P&amp;L Prev Year Compare 2023.0409'!$J$46,'P&amp;L Prev Year Compare 2023.0409'!$I$48,'P&amp;L Prev Year Compare 2023.0409'!$J$48,'P&amp;L Prev Year Compare 2023.0409'!$I$49,'P&amp;L Prev Year Compare 2023.0409'!$J$49,'P&amp;L Prev Year Compare 2023.0409'!$I$50,'P&amp;L Prev Year Compare 2023.0409'!$J$50,'P&amp;L Prev Year Compare 2023.0409'!$G$51,'P&amp;L Prev Year Compare 2023.0409'!$H$51,'P&amp;L Prev Year Compare 2023.0409'!$I$51,'P&amp;L Prev Year Compare 2023.0409'!$J$51</definedName>
    <definedName name="QB_FORMULA_6" localSheetId="1" hidden="1">'P&amp;L Budget vs Actual 2023.0409'!$G$53,'P&amp;L Budget vs Actual 2023.0409'!$H$53,'P&amp;L Budget vs Actual 2023.0409'!$I$53,'P&amp;L Budget vs Actual 2023.0409'!$J$53,'P&amp;L Budget vs Actual 2023.0409'!$I$55,'P&amp;L Budget vs Actual 2023.0409'!$J$55,'P&amp;L Budget vs Actual 2023.0409'!$I$56,'P&amp;L Budget vs Actual 2023.0409'!$J$56,'P&amp;L Budget vs Actual 2023.0409'!$I$57,'P&amp;L Budget vs Actual 2023.0409'!$J$57,'P&amp;L Budget vs Actual 2023.0409'!$I$58,'P&amp;L Budget vs Actual 2023.0409'!$J$58,'P&amp;L Budget vs Actual 2023.0409'!$G$60,'P&amp;L Budget vs Actual 2023.0409'!$H$60,'P&amp;L Budget vs Actual 2023.0409'!$I$60,'P&amp;L Budget vs Actual 2023.0409'!$J$60</definedName>
    <definedName name="QB_FORMULA_6" localSheetId="3" hidden="1">'P&amp;L Detail YTD 2023.0409'!$Q$104,'P&amp;L Detail YTD 2023.0409'!$Q$106,'P&amp;L Detail YTD 2023.0409'!$Q$107,'P&amp;L Detail YTD 2023.0409'!$Q$108,'P&amp;L Detail YTD 2023.0409'!$Q$109,'P&amp;L Detail YTD 2023.0409'!$P$110,'P&amp;L Detail YTD 2023.0409'!$Q$110,'P&amp;L Detail YTD 2023.0409'!$P$111,'P&amp;L Detail YTD 2023.0409'!$Q$111,'P&amp;L Detail YTD 2023.0409'!$P$112,'P&amp;L Detail YTD 2023.0409'!$Q$112,'P&amp;L Detail YTD 2023.0409'!$P$113,'P&amp;L Detail YTD 2023.0409'!$Q$113,'P&amp;L Detail YTD 2023.0409'!$Q$117,'P&amp;L Detail YTD 2023.0409'!$Q$118,'P&amp;L Detail YTD 2023.0409'!$Q$119</definedName>
    <definedName name="QB_FORMULA_6" localSheetId="0" hidden="1">'P&amp;L Prev Year Compare 2023.0409'!$I$53,'P&amp;L Prev Year Compare 2023.0409'!$J$53,'P&amp;L Prev Year Compare 2023.0409'!$I$54,'P&amp;L Prev Year Compare 2023.0409'!$J$54,'P&amp;L Prev Year Compare 2023.0409'!$I$55,'P&amp;L Prev Year Compare 2023.0409'!$J$55,'P&amp;L Prev Year Compare 2023.0409'!$I$56,'P&amp;L Prev Year Compare 2023.0409'!$J$56,'P&amp;L Prev Year Compare 2023.0409'!$G$57,'P&amp;L Prev Year Compare 2023.0409'!$H$57,'P&amp;L Prev Year Compare 2023.0409'!$I$57,'P&amp;L Prev Year Compare 2023.0409'!$J$57,'P&amp;L Prev Year Compare 2023.0409'!$I$59,'P&amp;L Prev Year Compare 2023.0409'!$J$59,'P&amp;L Prev Year Compare 2023.0409'!$I$60,'P&amp;L Prev Year Compare 2023.0409'!$J$60</definedName>
    <definedName name="QB_FORMULA_7" localSheetId="1" hidden="1">'P&amp;L Budget vs Actual 2023.0409'!$I$62,'P&amp;L Budget vs Actual 2023.0409'!$J$62,'P&amp;L Budget vs Actual 2023.0409'!$I$63,'P&amp;L Budget vs Actual 2023.0409'!$J$63,'P&amp;L Budget vs Actual 2023.0409'!$I$64,'P&amp;L Budget vs Actual 2023.0409'!$J$64,'P&amp;L Budget vs Actual 2023.0409'!$I$65,'P&amp;L Budget vs Actual 2023.0409'!$J$65,'P&amp;L Budget vs Actual 2023.0409'!$I$66,'P&amp;L Budget vs Actual 2023.0409'!$J$66,'P&amp;L Budget vs Actual 2023.0409'!$G$67,'P&amp;L Budget vs Actual 2023.0409'!$H$67,'P&amp;L Budget vs Actual 2023.0409'!$I$67,'P&amp;L Budget vs Actual 2023.0409'!$J$67,'P&amp;L Budget vs Actual 2023.0409'!$I$69,'P&amp;L Budget vs Actual 2023.0409'!$J$69</definedName>
    <definedName name="QB_FORMULA_7" localSheetId="3" hidden="1">'P&amp;L Detail YTD 2023.0409'!$Q$120,'P&amp;L Detail YTD 2023.0409'!$Q$121,'P&amp;L Detail YTD 2023.0409'!$P$122,'P&amp;L Detail YTD 2023.0409'!$Q$122,'P&amp;L Detail YTD 2023.0409'!$Q$124,'P&amp;L Detail YTD 2023.0409'!$Q$125,'P&amp;L Detail YTD 2023.0409'!$P$126,'P&amp;L Detail YTD 2023.0409'!$Q$126,'P&amp;L Detail YTD 2023.0409'!$Q$128,'P&amp;L Detail YTD 2023.0409'!$Q$129,'P&amp;L Detail YTD 2023.0409'!$Q$130,'P&amp;L Detail YTD 2023.0409'!$Q$131,'P&amp;L Detail YTD 2023.0409'!$Q$132,'P&amp;L Detail YTD 2023.0409'!$Q$133,'P&amp;L Detail YTD 2023.0409'!$Q$134,'P&amp;L Detail YTD 2023.0409'!$Q$135</definedName>
    <definedName name="QB_FORMULA_7" localSheetId="0" hidden="1">'P&amp;L Prev Year Compare 2023.0409'!$I$61,'P&amp;L Prev Year Compare 2023.0409'!$J$61,'P&amp;L Prev Year Compare 2023.0409'!$G$62,'P&amp;L Prev Year Compare 2023.0409'!$H$62,'P&amp;L Prev Year Compare 2023.0409'!$I$62,'P&amp;L Prev Year Compare 2023.0409'!$J$62,'P&amp;L Prev Year Compare 2023.0409'!$I$64,'P&amp;L Prev Year Compare 2023.0409'!$J$64,'P&amp;L Prev Year Compare 2023.0409'!$G$65,'P&amp;L Prev Year Compare 2023.0409'!$H$65,'P&amp;L Prev Year Compare 2023.0409'!$I$65,'P&amp;L Prev Year Compare 2023.0409'!$J$65,'P&amp;L Prev Year Compare 2023.0409'!$I$67,'P&amp;L Prev Year Compare 2023.0409'!$J$67,'P&amp;L Prev Year Compare 2023.0409'!$I$68,'P&amp;L Prev Year Compare 2023.0409'!$J$68</definedName>
    <definedName name="QB_FORMULA_8" localSheetId="1" hidden="1">'P&amp;L Budget vs Actual 2023.0409'!$I$70,'P&amp;L Budget vs Actual 2023.0409'!$J$70,'P&amp;L Budget vs Actual 2023.0409'!$I$71,'P&amp;L Budget vs Actual 2023.0409'!$J$71,'P&amp;L Budget vs Actual 2023.0409'!$I$72,'P&amp;L Budget vs Actual 2023.0409'!$J$72,'P&amp;L Budget vs Actual 2023.0409'!$G$73,'P&amp;L Budget vs Actual 2023.0409'!$H$73,'P&amp;L Budget vs Actual 2023.0409'!$I$73,'P&amp;L Budget vs Actual 2023.0409'!$J$73,'P&amp;L Budget vs Actual 2023.0409'!$I$75,'P&amp;L Budget vs Actual 2023.0409'!$J$75,'P&amp;L Budget vs Actual 2023.0409'!$I$76,'P&amp;L Budget vs Actual 2023.0409'!$J$76,'P&amp;L Budget vs Actual 2023.0409'!$G$77,'P&amp;L Budget vs Actual 2023.0409'!$H$77</definedName>
    <definedName name="QB_FORMULA_8" localSheetId="3" hidden="1">'P&amp;L Detail YTD 2023.0409'!$P$136,'P&amp;L Detail YTD 2023.0409'!$Q$136,'P&amp;L Detail YTD 2023.0409'!$Q$138,'P&amp;L Detail YTD 2023.0409'!$Q$139,'P&amp;L Detail YTD 2023.0409'!$P$140,'P&amp;L Detail YTD 2023.0409'!$Q$140,'P&amp;L Detail YTD 2023.0409'!$P$141,'P&amp;L Detail YTD 2023.0409'!$Q$141,'P&amp;L Detail YTD 2023.0409'!$Q$143,'P&amp;L Detail YTD 2023.0409'!$Q$147,'P&amp;L Detail YTD 2023.0409'!$Q$148,'P&amp;L Detail YTD 2023.0409'!$Q$149,'P&amp;L Detail YTD 2023.0409'!$Q$150,'P&amp;L Detail YTD 2023.0409'!$Q$151,'P&amp;L Detail YTD 2023.0409'!$Q$152,'P&amp;L Detail YTD 2023.0409'!$Q$153</definedName>
    <definedName name="QB_FORMULA_8" localSheetId="0" hidden="1">'P&amp;L Prev Year Compare 2023.0409'!$I$69,'P&amp;L Prev Year Compare 2023.0409'!$J$69,'P&amp;L Prev Year Compare 2023.0409'!$G$70,'P&amp;L Prev Year Compare 2023.0409'!$H$70,'P&amp;L Prev Year Compare 2023.0409'!$I$70,'P&amp;L Prev Year Compare 2023.0409'!$J$70,'P&amp;L Prev Year Compare 2023.0409'!$I$72,'P&amp;L Prev Year Compare 2023.0409'!$J$72,'P&amp;L Prev Year Compare 2023.0409'!$I$73,'P&amp;L Prev Year Compare 2023.0409'!$J$73,'P&amp;L Prev Year Compare 2023.0409'!$I$74,'P&amp;L Prev Year Compare 2023.0409'!$J$74,'P&amp;L Prev Year Compare 2023.0409'!$I$75,'P&amp;L Prev Year Compare 2023.0409'!$J$75,'P&amp;L Prev Year Compare 2023.0409'!$I$76,'P&amp;L Prev Year Compare 2023.0409'!$J$76</definedName>
    <definedName name="QB_FORMULA_9" localSheetId="1" hidden="1">'P&amp;L Budget vs Actual 2023.0409'!$I$77,'P&amp;L Budget vs Actual 2023.0409'!$J$77,'P&amp;L Budget vs Actual 2023.0409'!$I$79,'P&amp;L Budget vs Actual 2023.0409'!$J$79,'P&amp;L Budget vs Actual 2023.0409'!$G$80,'P&amp;L Budget vs Actual 2023.0409'!$H$80,'P&amp;L Budget vs Actual 2023.0409'!$I$80,'P&amp;L Budget vs Actual 2023.0409'!$J$80,'P&amp;L Budget vs Actual 2023.0409'!$I$82,'P&amp;L Budget vs Actual 2023.0409'!$J$82,'P&amp;L Budget vs Actual 2023.0409'!$I$83,'P&amp;L Budget vs Actual 2023.0409'!$J$83,'P&amp;L Budget vs Actual 2023.0409'!$I$84,'P&amp;L Budget vs Actual 2023.0409'!$J$84,'P&amp;L Budget vs Actual 2023.0409'!$I$85,'P&amp;L Budget vs Actual 2023.0409'!$J$85</definedName>
    <definedName name="QB_FORMULA_9" localSheetId="3" hidden="1">'P&amp;L Detail YTD 2023.0409'!$P$154,'P&amp;L Detail YTD 2023.0409'!$Q$154,'P&amp;L Detail YTD 2023.0409'!$Q$156,'P&amp;L Detail YTD 2023.0409'!$Q$157,'P&amp;L Detail YTD 2023.0409'!$Q$158,'P&amp;L Detail YTD 2023.0409'!$Q$159,'P&amp;L Detail YTD 2023.0409'!$Q$160,'P&amp;L Detail YTD 2023.0409'!$Q$161,'P&amp;L Detail YTD 2023.0409'!$P$162,'P&amp;L Detail YTD 2023.0409'!$Q$162,'P&amp;L Detail YTD 2023.0409'!$Q$164,'P&amp;L Detail YTD 2023.0409'!$Q$165,'P&amp;L Detail YTD 2023.0409'!$Q$166,'P&amp;L Detail YTD 2023.0409'!$P$167,'P&amp;L Detail YTD 2023.0409'!$Q$167,'P&amp;L Detail YTD 2023.0409'!$P$168</definedName>
    <definedName name="QB_FORMULA_9" localSheetId="0" hidden="1">'P&amp;L Prev Year Compare 2023.0409'!$I$77,'P&amp;L Prev Year Compare 2023.0409'!$J$77,'P&amp;L Prev Year Compare 2023.0409'!$I$78,'P&amp;L Prev Year Compare 2023.0409'!$J$78,'P&amp;L Prev Year Compare 2023.0409'!$I$79,'P&amp;L Prev Year Compare 2023.0409'!$J$79,'P&amp;L Prev Year Compare 2023.0409'!$G$80,'P&amp;L Prev Year Compare 2023.0409'!$H$80,'P&amp;L Prev Year Compare 2023.0409'!$I$80,'P&amp;L Prev Year Compare 2023.0409'!$J$80,'P&amp;L Prev Year Compare 2023.0409'!$I$81,'P&amp;L Prev Year Compare 2023.0409'!$J$81,'P&amp;L Prev Year Compare 2023.0409'!$I$83,'P&amp;L Prev Year Compare 2023.0409'!$J$83,'P&amp;L Prev Year Compare 2023.0409'!$I$84,'P&amp;L Prev Year Compare 2023.0409'!$J$84</definedName>
    <definedName name="QB_ROW_100050" localSheetId="3" hidden="1">'P&amp;L Detail YTD 2023.0409'!$F$163</definedName>
    <definedName name="QB_ROW_100250" localSheetId="1" hidden="1">'P&amp;L Budget vs Actual 2023.0409'!$F$66</definedName>
    <definedName name="QB_ROW_100250" localSheetId="0" hidden="1">'P&amp;L Prev Year Compare 2023.0409'!$F$50</definedName>
    <definedName name="QB_ROW_100250" localSheetId="2" hidden="1">'P&amp;L Summary YTD 2023.0409'!$F$38</definedName>
    <definedName name="QB_ROW_100350" localSheetId="3" hidden="1">'P&amp;L Detail YTD 2023.0409'!$F$167</definedName>
    <definedName name="QB_ROW_102050" localSheetId="3" hidden="1">'P&amp;L Detail YTD 2023.0409'!$F$245</definedName>
    <definedName name="QB_ROW_102250" localSheetId="1" hidden="1">'P&amp;L Budget vs Actual 2023.0409'!$F$94</definedName>
    <definedName name="QB_ROW_102250" localSheetId="0" hidden="1">'P&amp;L Prev Year Compare 2023.0409'!$F$77</definedName>
    <definedName name="QB_ROW_102250" localSheetId="2" hidden="1">'P&amp;L Summary YTD 2023.0409'!$F$58</definedName>
    <definedName name="QB_ROW_102350" localSheetId="3" hidden="1">'P&amp;L Detail YTD 2023.0409'!$F$247</definedName>
    <definedName name="QB_ROW_105050" localSheetId="3" hidden="1">'P&amp;L Detail YTD 2023.0409'!$F$44</definedName>
    <definedName name="QB_ROW_105250" localSheetId="1" hidden="1">'P&amp;L Budget vs Actual 2023.0409'!$F$23</definedName>
    <definedName name="QB_ROW_105250" localSheetId="0" hidden="1">'P&amp;L Prev Year Compare 2023.0409'!$F$17</definedName>
    <definedName name="QB_ROW_105250" localSheetId="2" hidden="1">'P&amp;L Summary YTD 2023.0409'!$F$13</definedName>
    <definedName name="QB_ROW_105350" localSheetId="3" hidden="1">'P&amp;L Detail YTD 2023.0409'!$F$48</definedName>
    <definedName name="QB_ROW_107250" localSheetId="1" hidden="1">'P&amp;L Budget vs Actual 2023.0409'!$F$58</definedName>
    <definedName name="QB_ROW_108250" localSheetId="1" hidden="1">'P&amp;L Budget vs Actual 2023.0409'!$F$14</definedName>
    <definedName name="QB_ROW_108250" localSheetId="0" hidden="1">'P&amp;L Prev Year Compare 2023.0409'!$F$9</definedName>
    <definedName name="QB_ROW_109250" localSheetId="1" hidden="1">'P&amp;L Budget vs Actual 2023.0409'!$F$83</definedName>
    <definedName name="QB_ROW_110050" localSheetId="3" hidden="1">'P&amp;L Detail YTD 2023.0409'!$F$198</definedName>
    <definedName name="QB_ROW_110250" localSheetId="1" hidden="1">'P&amp;L Budget vs Actual 2023.0409'!$F$82</definedName>
    <definedName name="QB_ROW_110250" localSheetId="0" hidden="1">'P&amp;L Prev Year Compare 2023.0409'!$F$67</definedName>
    <definedName name="QB_ROW_110250" localSheetId="2" hidden="1">'P&amp;L Summary YTD 2023.0409'!$F$50</definedName>
    <definedName name="QB_ROW_110350" localSheetId="3" hidden="1">'P&amp;L Detail YTD 2023.0409'!$F$206</definedName>
    <definedName name="QB_ROW_111050" localSheetId="3" hidden="1">'P&amp;L Detail YTD 2023.0409'!$F$105</definedName>
    <definedName name="QB_ROW_111250" localSheetId="1" hidden="1">'P&amp;L Budget vs Actual 2023.0409'!$F$37</definedName>
    <definedName name="QB_ROW_111250" localSheetId="0" hidden="1">'P&amp;L Prev Year Compare 2023.0409'!$F$28</definedName>
    <definedName name="QB_ROW_111250" localSheetId="2" hidden="1">'P&amp;L Summary YTD 2023.0409'!$F$23</definedName>
    <definedName name="QB_ROW_111350" localSheetId="3" hidden="1">'P&amp;L Detail YTD 2023.0409'!$F$110</definedName>
    <definedName name="QB_ROW_114040" localSheetId="1" hidden="1">'P&amp;L Budget vs Actual 2023.0409'!$E$5</definedName>
    <definedName name="QB_ROW_114040" localSheetId="3" hidden="1">'P&amp;L Detail YTD 2023.0409'!$E$4</definedName>
    <definedName name="QB_ROW_114040" localSheetId="0" hidden="1">'P&amp;L Prev Year Compare 2023.0409'!$E$5</definedName>
    <definedName name="QB_ROW_114040" localSheetId="2" hidden="1">'P&amp;L Summary YTD 2023.0409'!$E$4</definedName>
    <definedName name="QB_ROW_114340" localSheetId="1" hidden="1">'P&amp;L Budget vs Actual 2023.0409'!$E$17</definedName>
    <definedName name="QB_ROW_114340" localSheetId="3" hidden="1">'P&amp;L Detail YTD 2023.0409'!$E$33</definedName>
    <definedName name="QB_ROW_114340" localSheetId="0" hidden="1">'P&amp;L Prev Year Compare 2023.0409'!$E$13</definedName>
    <definedName name="QB_ROW_114340" localSheetId="2" hidden="1">'P&amp;L Summary YTD 2023.0409'!$E$9</definedName>
    <definedName name="QB_ROW_118250" localSheetId="0" hidden="1">'P&amp;L Prev Year Compare 2023.0409'!$F$11</definedName>
    <definedName name="QB_ROW_119250" localSheetId="1" hidden="1">'P&amp;L Budget vs Actual 2023.0409'!$F$15</definedName>
    <definedName name="QB_ROW_119250" localSheetId="0" hidden="1">'P&amp;L Prev Year Compare 2023.0409'!$F$10</definedName>
    <definedName name="QB_ROW_120250" localSheetId="1" hidden="1">'P&amp;L Budget vs Actual 2023.0409'!$F$21</definedName>
    <definedName name="QB_ROW_121250" localSheetId="1" hidden="1">'P&amp;L Budget vs Actual 2023.0409'!$F$108</definedName>
    <definedName name="QB_ROW_121250" localSheetId="0" hidden="1">'P&amp;L Prev Year Compare 2023.0409'!$F$87</definedName>
    <definedName name="QB_ROW_122250" localSheetId="0" hidden="1">'P&amp;L Prev Year Compare 2023.0409'!$F$86</definedName>
    <definedName name="QB_ROW_123250" localSheetId="1" hidden="1">'P&amp;L Budget vs Actual 2023.0409'!$F$107</definedName>
    <definedName name="QB_ROW_123250" localSheetId="0" hidden="1">'P&amp;L Prev Year Compare 2023.0409'!$F$85</definedName>
    <definedName name="QB_ROW_124250" localSheetId="1" hidden="1">'P&amp;L Budget vs Actual 2023.0409'!$F$64</definedName>
    <definedName name="QB_ROW_125250" localSheetId="1" hidden="1">'P&amp;L Budget vs Actual 2023.0409'!$F$71</definedName>
    <definedName name="QB_ROW_125250" localSheetId="0" hidden="1">'P&amp;L Prev Year Compare 2023.0409'!$F$55</definedName>
    <definedName name="QB_ROW_126050" localSheetId="3" hidden="1">'P&amp;L Detail YTD 2023.0409'!$F$173</definedName>
    <definedName name="QB_ROW_126250" localSheetId="1" hidden="1">'P&amp;L Budget vs Actual 2023.0409'!$F$70</definedName>
    <definedName name="QB_ROW_126250" localSheetId="0" hidden="1">'P&amp;L Prev Year Compare 2023.0409'!$F$54</definedName>
    <definedName name="QB_ROW_126250" localSheetId="2" hidden="1">'P&amp;L Summary YTD 2023.0409'!$F$42</definedName>
    <definedName name="QB_ROW_126350" localSheetId="3" hidden="1">'P&amp;L Detail YTD 2023.0409'!$F$179</definedName>
    <definedName name="QB_ROW_127050" localSheetId="3" hidden="1">'P&amp;L Detail YTD 2023.0409'!$F$218</definedName>
    <definedName name="QB_ROW_127250" localSheetId="1" hidden="1">'P&amp;L Budget vs Actual 2023.0409'!$F$89</definedName>
    <definedName name="QB_ROW_127250" localSheetId="0" hidden="1">'P&amp;L Prev Year Compare 2023.0409'!$F$72</definedName>
    <definedName name="QB_ROW_127250" localSheetId="2" hidden="1">'P&amp;L Summary YTD 2023.0409'!$F$55</definedName>
    <definedName name="QB_ROW_127350" localSheetId="3" hidden="1">'P&amp;L Detail YTD 2023.0409'!$F$229</definedName>
    <definedName name="QB_ROW_128250" localSheetId="1" hidden="1">'P&amp;L Budget vs Actual 2023.0409'!$F$114</definedName>
    <definedName name="QB_ROW_128250" localSheetId="0" hidden="1">'P&amp;L Prev Year Compare 2023.0409'!$F$93</definedName>
    <definedName name="QB_ROW_129040" localSheetId="1" hidden="1">'P&amp;L Budget vs Actual 2023.0409'!$E$54</definedName>
    <definedName name="QB_ROW_129040" localSheetId="3" hidden="1">'P&amp;L Detail YTD 2023.0409'!$E$142</definedName>
    <definedName name="QB_ROW_129040" localSheetId="0" hidden="1">'P&amp;L Prev Year Compare 2023.0409'!$E$43</definedName>
    <definedName name="QB_ROW_129250" localSheetId="1" hidden="1">'P&amp;L Budget vs Actual 2023.0409'!$F$59</definedName>
    <definedName name="QB_ROW_129250" localSheetId="0" hidden="1">'P&amp;L Prev Year Compare 2023.0409'!$F$45</definedName>
    <definedName name="QB_ROW_129340" localSheetId="1" hidden="1">'P&amp;L Budget vs Actual 2023.0409'!$E$60</definedName>
    <definedName name="QB_ROW_129340" localSheetId="3" hidden="1">'P&amp;L Detail YTD 2023.0409'!$E$144</definedName>
    <definedName name="QB_ROW_129340" localSheetId="0" hidden="1">'P&amp;L Prev Year Compare 2023.0409'!$E$46</definedName>
    <definedName name="QB_ROW_129340" localSheetId="2" hidden="1">'P&amp;L Summary YTD 2023.0409'!$E$34</definedName>
    <definedName name="QB_ROW_130040" localSheetId="1" hidden="1">'P&amp;L Budget vs Actual 2023.0409'!$E$43</definedName>
    <definedName name="QB_ROW_130040" localSheetId="3" hidden="1">'P&amp;L Detail YTD 2023.0409'!$E$115</definedName>
    <definedName name="QB_ROW_130040" localSheetId="0" hidden="1">'P&amp;L Prev Year Compare 2023.0409'!$E$34</definedName>
    <definedName name="QB_ROW_130040" localSheetId="2" hidden="1">'P&amp;L Summary YTD 2023.0409'!$E$28</definedName>
    <definedName name="QB_ROW_130340" localSheetId="1" hidden="1">'P&amp;L Budget vs Actual 2023.0409'!$E$53</definedName>
    <definedName name="QB_ROW_130340" localSheetId="3" hidden="1">'P&amp;L Detail YTD 2023.0409'!$E$141</definedName>
    <definedName name="QB_ROW_130340" localSheetId="0" hidden="1">'P&amp;L Prev Year Compare 2023.0409'!$E$42</definedName>
    <definedName name="QB_ROW_130340" localSheetId="2" hidden="1">'P&amp;L Summary YTD 2023.0409'!$E$33</definedName>
    <definedName name="QB_ROW_131050" localSheetId="3" hidden="1">'P&amp;L Detail YTD 2023.0409'!$F$137</definedName>
    <definedName name="QB_ROW_131250" localSheetId="1" hidden="1">'P&amp;L Budget vs Actual 2023.0409'!$F$52</definedName>
    <definedName name="QB_ROW_131250" localSheetId="0" hidden="1">'P&amp;L Prev Year Compare 2023.0409'!$F$41</definedName>
    <definedName name="QB_ROW_131250" localSheetId="2" hidden="1">'P&amp;L Summary YTD 2023.0409'!$F$32</definedName>
    <definedName name="QB_ROW_131350" localSheetId="3" hidden="1">'P&amp;L Detail YTD 2023.0409'!$F$140</definedName>
    <definedName name="QB_ROW_132250" localSheetId="1" hidden="1">'P&amp;L Budget vs Actual 2023.0409'!$F$51</definedName>
    <definedName name="QB_ROW_132250" localSheetId="0" hidden="1">'P&amp;L Prev Year Compare 2023.0409'!$F$40</definedName>
    <definedName name="QB_ROW_133250" localSheetId="1" hidden="1">'P&amp;L Budget vs Actual 2023.0409'!$F$50</definedName>
    <definedName name="QB_ROW_134050" localSheetId="3" hidden="1">'P&amp;L Detail YTD 2023.0409'!$F$127</definedName>
    <definedName name="QB_ROW_134250" localSheetId="1" hidden="1">'P&amp;L Budget vs Actual 2023.0409'!$F$49</definedName>
    <definedName name="QB_ROW_134250" localSheetId="0" hidden="1">'P&amp;L Prev Year Compare 2023.0409'!$F$39</definedName>
    <definedName name="QB_ROW_134250" localSheetId="2" hidden="1">'P&amp;L Summary YTD 2023.0409'!$F$31</definedName>
    <definedName name="QB_ROW_134350" localSheetId="3" hidden="1">'P&amp;L Detail YTD 2023.0409'!$F$136</definedName>
    <definedName name="QB_ROW_135250" localSheetId="1" hidden="1">'P&amp;L Budget vs Actual 2023.0409'!$F$48</definedName>
    <definedName name="QB_ROW_136250" localSheetId="1" hidden="1">'P&amp;L Budget vs Actual 2023.0409'!$F$47</definedName>
    <definedName name="QB_ROW_136250" localSheetId="0" hidden="1">'P&amp;L Prev Year Compare 2023.0409'!$F$38</definedName>
    <definedName name="QB_ROW_137050" localSheetId="3" hidden="1">'P&amp;L Detail YTD 2023.0409'!$F$123</definedName>
    <definedName name="QB_ROW_137250" localSheetId="1" hidden="1">'P&amp;L Budget vs Actual 2023.0409'!$F$46</definedName>
    <definedName name="QB_ROW_137250" localSheetId="0" hidden="1">'P&amp;L Prev Year Compare 2023.0409'!$F$37</definedName>
    <definedName name="QB_ROW_137250" localSheetId="2" hidden="1">'P&amp;L Summary YTD 2023.0409'!$F$30</definedName>
    <definedName name="QB_ROW_137350" localSheetId="3" hidden="1">'P&amp;L Detail YTD 2023.0409'!$F$126</definedName>
    <definedName name="QB_ROW_139050" localSheetId="3" hidden="1">'P&amp;L Detail YTD 2023.0409'!$F$116</definedName>
    <definedName name="QB_ROW_139250" localSheetId="1" hidden="1">'P&amp;L Budget vs Actual 2023.0409'!$F$45</definedName>
    <definedName name="QB_ROW_139250" localSheetId="0" hidden="1">'P&amp;L Prev Year Compare 2023.0409'!$F$36</definedName>
    <definedName name="QB_ROW_139250" localSheetId="2" hidden="1">'P&amp;L Summary YTD 2023.0409'!$F$29</definedName>
    <definedName name="QB_ROW_139350" localSheetId="3" hidden="1">'P&amp;L Detail YTD 2023.0409'!$F$122</definedName>
    <definedName name="QB_ROW_140250" localSheetId="1" hidden="1">'P&amp;L Budget vs Actual 2023.0409'!$F$44</definedName>
    <definedName name="QB_ROW_140250" localSheetId="0" hidden="1">'P&amp;L Prev Year Compare 2023.0409'!$F$35</definedName>
    <definedName name="QB_ROW_143250" localSheetId="1" hidden="1">'P&amp;L Budget vs Actual 2023.0409'!$F$57</definedName>
    <definedName name="QB_ROW_144050" localSheetId="3" hidden="1">'P&amp;L Detail YTD 2023.0409'!$F$250</definedName>
    <definedName name="QB_ROW_144250" localSheetId="1" hidden="1">'P&amp;L Budget vs Actual 2023.0409'!$F$106</definedName>
    <definedName name="QB_ROW_144250" localSheetId="0" hidden="1">'P&amp;L Prev Year Compare 2023.0409'!$F$84</definedName>
    <definedName name="QB_ROW_144250" localSheetId="2" hidden="1">'P&amp;L Summary YTD 2023.0409'!$F$61</definedName>
    <definedName name="QB_ROW_144350" localSheetId="3" hidden="1">'P&amp;L Detail YTD 2023.0409'!$F$252</definedName>
    <definedName name="QB_ROW_145250" localSheetId="0" hidden="1">'P&amp;L Prev Year Compare 2023.0409'!$F$83</definedName>
    <definedName name="QB_ROW_153050" localSheetId="3" hidden="1">'P&amp;L Detail YTD 2023.0409'!$F$170</definedName>
    <definedName name="QB_ROW_153250" localSheetId="1" hidden="1">'P&amp;L Budget vs Actual 2023.0409'!$F$69</definedName>
    <definedName name="QB_ROW_153250" localSheetId="0" hidden="1">'P&amp;L Prev Year Compare 2023.0409'!$F$53</definedName>
    <definedName name="QB_ROW_153250" localSheetId="2" hidden="1">'P&amp;L Summary YTD 2023.0409'!$F$41</definedName>
    <definedName name="QB_ROW_153350" localSheetId="3" hidden="1">'P&amp;L Detail YTD 2023.0409'!$F$172</definedName>
    <definedName name="QB_ROW_155050" localSheetId="3" hidden="1">'P&amp;L Detail YTD 2023.0409'!$F$40</definedName>
    <definedName name="QB_ROW_155250" localSheetId="1" hidden="1">'P&amp;L Budget vs Actual 2023.0409'!$F$20</definedName>
    <definedName name="QB_ROW_155250" localSheetId="0" hidden="1">'P&amp;L Prev Year Compare 2023.0409'!$F$16</definedName>
    <definedName name="QB_ROW_155250" localSheetId="2" hidden="1">'P&amp;L Summary YTD 2023.0409'!$F$12</definedName>
    <definedName name="QB_ROW_155350" localSheetId="3" hidden="1">'P&amp;L Detail YTD 2023.0409'!$F$43</definedName>
    <definedName name="QB_ROW_156050" localSheetId="3" hidden="1">'P&amp;L Detail YTD 2023.0409'!$F$35</definedName>
    <definedName name="QB_ROW_156250" localSheetId="1" hidden="1">'P&amp;L Budget vs Actual 2023.0409'!$F$19</definedName>
    <definedName name="QB_ROW_156250" localSheetId="0" hidden="1">'P&amp;L Prev Year Compare 2023.0409'!$F$15</definedName>
    <definedName name="QB_ROW_156250" localSheetId="2" hidden="1">'P&amp;L Summary YTD 2023.0409'!$F$11</definedName>
    <definedName name="QB_ROW_156350" localSheetId="3" hidden="1">'P&amp;L Detail YTD 2023.0409'!$F$39</definedName>
    <definedName name="QB_ROW_157050" localSheetId="3" hidden="1">'P&amp;L Detail YTD 2023.0409'!$F$155</definedName>
    <definedName name="QB_ROW_157250" localSheetId="1" hidden="1">'P&amp;L Budget vs Actual 2023.0409'!$F$63</definedName>
    <definedName name="QB_ROW_157250" localSheetId="0" hidden="1">'P&amp;L Prev Year Compare 2023.0409'!$F$49</definedName>
    <definedName name="QB_ROW_157250" localSheetId="2" hidden="1">'P&amp;L Summary YTD 2023.0409'!$F$37</definedName>
    <definedName name="QB_ROW_157350" localSheetId="3" hidden="1">'P&amp;L Detail YTD 2023.0409'!$F$162</definedName>
    <definedName name="QB_ROW_158050" localSheetId="3" hidden="1">'P&amp;L Detail YTD 2023.0409'!$F$146</definedName>
    <definedName name="QB_ROW_158250" localSheetId="1" hidden="1">'P&amp;L Budget vs Actual 2023.0409'!$F$62</definedName>
    <definedName name="QB_ROW_158250" localSheetId="0" hidden="1">'P&amp;L Prev Year Compare 2023.0409'!$F$48</definedName>
    <definedName name="QB_ROW_158250" localSheetId="2" hidden="1">'P&amp;L Summary YTD 2023.0409'!$F$36</definedName>
    <definedName name="QB_ROW_158350" localSheetId="3" hidden="1">'P&amp;L Detail YTD 2023.0409'!$F$154</definedName>
    <definedName name="QB_ROW_161250" localSheetId="1" hidden="1">'P&amp;L Budget vs Actual 2023.0409'!$F$56</definedName>
    <definedName name="QB_ROW_161250" localSheetId="0" hidden="1">'P&amp;L Prev Year Compare 2023.0409'!$F$44</definedName>
    <definedName name="QB_ROW_162250" localSheetId="1" hidden="1">'P&amp;L Budget vs Actual 2023.0409'!$F$55</definedName>
    <definedName name="QB_ROW_163250" localSheetId="1" hidden="1">'P&amp;L Budget vs Actual 2023.0409'!$F$33</definedName>
    <definedName name="QB_ROW_163250" localSheetId="0" hidden="1">'P&amp;L Prev Year Compare 2023.0409'!$F$25</definedName>
    <definedName name="QB_ROW_164050" localSheetId="3" hidden="1">'P&amp;L Detail YTD 2023.0409'!$F$77</definedName>
    <definedName name="QB_ROW_164250" localSheetId="1" hidden="1">'P&amp;L Budget vs Actual 2023.0409'!$F$32</definedName>
    <definedName name="QB_ROW_164250" localSheetId="0" hidden="1">'P&amp;L Prev Year Compare 2023.0409'!$F$24</definedName>
    <definedName name="QB_ROW_164250" localSheetId="2" hidden="1">'P&amp;L Summary YTD 2023.0409'!$F$20</definedName>
    <definedName name="QB_ROW_164350" localSheetId="3" hidden="1">'P&amp;L Detail YTD 2023.0409'!$F$83</definedName>
    <definedName name="QB_ROW_165250" localSheetId="1" hidden="1">'P&amp;L Budget vs Actual 2023.0409'!$F$11</definedName>
    <definedName name="QB_ROW_166250" localSheetId="1" hidden="1">'P&amp;L Budget vs Actual 2023.0409'!$F$105</definedName>
    <definedName name="QB_ROW_167250" localSheetId="1" hidden="1">'P&amp;L Budget vs Actual 2023.0409'!$F$104</definedName>
    <definedName name="QB_ROW_168250" localSheetId="1" hidden="1">'P&amp;L Budget vs Actual 2023.0409'!$F$103</definedName>
    <definedName name="QB_ROW_169250" localSheetId="1" hidden="1">'P&amp;L Budget vs Actual 2023.0409'!$F$102</definedName>
    <definedName name="QB_ROW_170250" localSheetId="1" hidden="1">'P&amp;L Budget vs Actual 2023.0409'!$F$101</definedName>
    <definedName name="QB_ROW_17040" localSheetId="1" hidden="1">'P&amp;L Budget vs Actual 2023.0409'!$E$26</definedName>
    <definedName name="QB_ROW_17040" localSheetId="3" hidden="1">'P&amp;L Detail YTD 2023.0409'!$E$50</definedName>
    <definedName name="QB_ROW_17040" localSheetId="0" hidden="1">'P&amp;L Prev Year Compare 2023.0409'!$E$19</definedName>
    <definedName name="QB_ROW_17040" localSheetId="2" hidden="1">'P&amp;L Summary YTD 2023.0409'!$E$15</definedName>
    <definedName name="QB_ROW_171250" localSheetId="1" hidden="1">'P&amp;L Budget vs Actual 2023.0409'!$F$100</definedName>
    <definedName name="QB_ROW_172250" localSheetId="1" hidden="1">'P&amp;L Budget vs Actual 2023.0409'!$F$99</definedName>
    <definedName name="QB_ROW_173250" localSheetId="1" hidden="1">'P&amp;L Budget vs Actual 2023.0409'!$F$98</definedName>
    <definedName name="QB_ROW_17340" localSheetId="1" hidden="1">'P&amp;L Budget vs Actual 2023.0409'!$E$28</definedName>
    <definedName name="QB_ROW_17340" localSheetId="3" hidden="1">'P&amp;L Detail YTD 2023.0409'!$E$70</definedName>
    <definedName name="QB_ROW_17340" localSheetId="0" hidden="1">'P&amp;L Prev Year Compare 2023.0409'!$E$21</definedName>
    <definedName name="QB_ROW_17340" localSheetId="2" hidden="1">'P&amp;L Summary YTD 2023.0409'!$E$17</definedName>
    <definedName name="QB_ROW_174050" localSheetId="3" hidden="1">'P&amp;L Detail YTD 2023.0409'!$F$5</definedName>
    <definedName name="QB_ROW_174250" localSheetId="1" hidden="1">'P&amp;L Budget vs Actual 2023.0409'!$F$10</definedName>
    <definedName name="QB_ROW_174250" localSheetId="0" hidden="1">'P&amp;L Prev Year Compare 2023.0409'!$F$6</definedName>
    <definedName name="QB_ROW_174250" localSheetId="2" hidden="1">'P&amp;L Summary YTD 2023.0409'!$F$5</definedName>
    <definedName name="QB_ROW_174350" localSheetId="3" hidden="1">'P&amp;L Detail YTD 2023.0409'!$F$7</definedName>
    <definedName name="QB_ROW_175250" localSheetId="1" hidden="1">'P&amp;L Budget vs Actual 2023.0409'!$F$9</definedName>
    <definedName name="QB_ROW_176250" localSheetId="1" hidden="1">'P&amp;L Budget vs Actual 2023.0409'!$F$8</definedName>
    <definedName name="QB_ROW_177250" localSheetId="1" hidden="1">'P&amp;L Budget vs Actual 2023.0409'!$F$7</definedName>
    <definedName name="QB_ROW_178250" localSheetId="1" hidden="1">'P&amp;L Budget vs Actual 2023.0409'!$F$6</definedName>
    <definedName name="QB_ROW_180050" localSheetId="3" hidden="1">'P&amp;L Detail YTD 2023.0409'!$F$72</definedName>
    <definedName name="QB_ROW_180250" localSheetId="1" hidden="1">'P&amp;L Budget vs Actual 2023.0409'!$F$31</definedName>
    <definedName name="QB_ROW_180250" localSheetId="0" hidden="1">'P&amp;L Prev Year Compare 2023.0409'!$F$23</definedName>
    <definedName name="QB_ROW_180250" localSheetId="2" hidden="1">'P&amp;L Summary YTD 2023.0409'!$F$19</definedName>
    <definedName name="QB_ROW_180350" localSheetId="3" hidden="1">'P&amp;L Detail YTD 2023.0409'!$F$76</definedName>
    <definedName name="QB_ROW_18050" localSheetId="3" hidden="1">'P&amp;L Detail YTD 2023.0409'!$F$51</definedName>
    <definedName name="QB_ROW_181250" localSheetId="1" hidden="1">'P&amp;L Budget vs Actual 2023.0409'!$F$30</definedName>
    <definedName name="QB_ROW_182250" localSheetId="1" hidden="1">'P&amp;L Budget vs Actual 2023.0409'!$F$88</definedName>
    <definedName name="QB_ROW_18250" localSheetId="1" hidden="1">'P&amp;L Budget vs Actual 2023.0409'!$F$27</definedName>
    <definedName name="QB_ROW_18250" localSheetId="0" hidden="1">'P&amp;L Prev Year Compare 2023.0409'!$F$20</definedName>
    <definedName name="QB_ROW_18250" localSheetId="2" hidden="1">'P&amp;L Summary YTD 2023.0409'!$F$16</definedName>
    <definedName name="QB_ROW_18301" localSheetId="1" hidden="1">'P&amp;L Budget vs Actual 2023.0409'!$A$121</definedName>
    <definedName name="QB_ROW_18301" localSheetId="3" hidden="1">'P&amp;L Detail YTD 2023.0409'!$A$311</definedName>
    <definedName name="QB_ROW_18301" localSheetId="0" hidden="1">'P&amp;L Prev Year Compare 2023.0409'!$A$99</definedName>
    <definedName name="QB_ROW_18301" localSheetId="2" hidden="1">'P&amp;L Summary YTD 2023.0409'!$A$70</definedName>
    <definedName name="QB_ROW_18350" localSheetId="3" hidden="1">'P&amp;L Detail YTD 2023.0409'!$F$69</definedName>
    <definedName name="QB_ROW_19011" localSheetId="1" hidden="1">'P&amp;L Budget vs Actual 2023.0409'!$B$3</definedName>
    <definedName name="QB_ROW_19011" localSheetId="3" hidden="1">'P&amp;L Detail YTD 2023.0409'!$B$2</definedName>
    <definedName name="QB_ROW_19011" localSheetId="0" hidden="1">'P&amp;L Prev Year Compare 2023.0409'!$B$3</definedName>
    <definedName name="QB_ROW_19011" localSheetId="2" hidden="1">'P&amp;L Summary YTD 2023.0409'!$B$2</definedName>
    <definedName name="QB_ROW_19040" localSheetId="1" hidden="1">'P&amp;L Budget vs Actual 2023.0409'!$E$29</definedName>
    <definedName name="QB_ROW_19040" localSheetId="3" hidden="1">'P&amp;L Detail YTD 2023.0409'!$E$71</definedName>
    <definedName name="QB_ROW_19040" localSheetId="0" hidden="1">'P&amp;L Prev Year Compare 2023.0409'!$E$22</definedName>
    <definedName name="QB_ROW_19040" localSheetId="2" hidden="1">'P&amp;L Summary YTD 2023.0409'!$E$18</definedName>
    <definedName name="QB_ROW_19311" localSheetId="1" hidden="1">'P&amp;L Budget vs Actual 2023.0409'!$B$120</definedName>
    <definedName name="QB_ROW_19311" localSheetId="3" hidden="1">'P&amp;L Detail YTD 2023.0409'!$B$310</definedName>
    <definedName name="QB_ROW_19311" localSheetId="0" hidden="1">'P&amp;L Prev Year Compare 2023.0409'!$B$98</definedName>
    <definedName name="QB_ROW_19311" localSheetId="2" hidden="1">'P&amp;L Summary YTD 2023.0409'!$B$69</definedName>
    <definedName name="QB_ROW_19340" localSheetId="1" hidden="1">'P&amp;L Budget vs Actual 2023.0409'!$E$39</definedName>
    <definedName name="QB_ROW_19340" localSheetId="3" hidden="1">'P&amp;L Detail YTD 2023.0409'!$E$111</definedName>
    <definedName name="QB_ROW_19340" localSheetId="0" hidden="1">'P&amp;L Prev Year Compare 2023.0409'!$E$30</definedName>
    <definedName name="QB_ROW_19340" localSheetId="2" hidden="1">'P&amp;L Summary YTD 2023.0409'!$E$24</definedName>
    <definedName name="QB_ROW_20031" localSheetId="1" hidden="1">'P&amp;L Budget vs Actual 2023.0409'!$D$4</definedName>
    <definedName name="QB_ROW_20031" localSheetId="3" hidden="1">'P&amp;L Detail YTD 2023.0409'!$D$3</definedName>
    <definedName name="QB_ROW_20031" localSheetId="0" hidden="1">'P&amp;L Prev Year Compare 2023.0409'!$D$4</definedName>
    <definedName name="QB_ROW_20031" localSheetId="2" hidden="1">'P&amp;L Summary YTD 2023.0409'!$D$3</definedName>
    <definedName name="QB_ROW_20250" localSheetId="1" hidden="1">'P&amp;L Budget vs Actual 2023.0409'!$F$38</definedName>
    <definedName name="QB_ROW_20250" localSheetId="0" hidden="1">'P&amp;L Prev Year Compare 2023.0409'!$F$29</definedName>
    <definedName name="QB_ROW_20331" localSheetId="1" hidden="1">'P&amp;L Budget vs Actual 2023.0409'!$D$40</definedName>
    <definedName name="QB_ROW_20331" localSheetId="3" hidden="1">'P&amp;L Detail YTD 2023.0409'!$D$112</definedName>
    <definedName name="QB_ROW_20331" localSheetId="0" hidden="1">'P&amp;L Prev Year Compare 2023.0409'!$D$31</definedName>
    <definedName name="QB_ROW_20331" localSheetId="2" hidden="1">'P&amp;L Summary YTD 2023.0409'!$D$25</definedName>
    <definedName name="QB_ROW_21031" localSheetId="1" hidden="1">'P&amp;L Budget vs Actual 2023.0409'!$D$42</definedName>
    <definedName name="QB_ROW_21031" localSheetId="3" hidden="1">'P&amp;L Detail YTD 2023.0409'!$D$114</definedName>
    <definedName name="QB_ROW_21031" localSheetId="0" hidden="1">'P&amp;L Prev Year Compare 2023.0409'!$D$33</definedName>
    <definedName name="QB_ROW_21031" localSheetId="2" hidden="1">'P&amp;L Summary YTD 2023.0409'!$D$27</definedName>
    <definedName name="QB_ROW_21331" localSheetId="1" hidden="1">'P&amp;L Budget vs Actual 2023.0409'!$D$119</definedName>
    <definedName name="QB_ROW_21331" localSheetId="3" hidden="1">'P&amp;L Detail YTD 2023.0409'!$D$309</definedName>
    <definedName name="QB_ROW_21331" localSheetId="0" hidden="1">'P&amp;L Prev Year Compare 2023.0409'!$D$97</definedName>
    <definedName name="QB_ROW_21331" localSheetId="2" hidden="1">'P&amp;L Summary YTD 2023.0409'!$D$68</definedName>
    <definedName name="QB_ROW_24040" localSheetId="1" hidden="1">'P&amp;L Budget vs Actual 2023.0409'!$E$74</definedName>
    <definedName name="QB_ROW_24040" localSheetId="3" hidden="1">'P&amp;L Detail YTD 2023.0409'!$E$185</definedName>
    <definedName name="QB_ROW_24040" localSheetId="0" hidden="1">'P&amp;L Prev Year Compare 2023.0409'!$E$58</definedName>
    <definedName name="QB_ROW_24040" localSheetId="2" hidden="1">'P&amp;L Summary YTD 2023.0409'!$E$45</definedName>
    <definedName name="QB_ROW_24340" localSheetId="1" hidden="1">'P&amp;L Budget vs Actual 2023.0409'!$E$77</definedName>
    <definedName name="QB_ROW_24340" localSheetId="3" hidden="1">'P&amp;L Detail YTD 2023.0409'!$E$196</definedName>
    <definedName name="QB_ROW_24340" localSheetId="0" hidden="1">'P&amp;L Prev Year Compare 2023.0409'!$E$62</definedName>
    <definedName name="QB_ROW_24340" localSheetId="2" hidden="1">'P&amp;L Summary YTD 2023.0409'!$E$48</definedName>
    <definedName name="QB_ROW_25250" localSheetId="0" hidden="1">'P&amp;L Prev Year Compare 2023.0409'!$F$59</definedName>
    <definedName name="QB_ROW_26040" localSheetId="1" hidden="1">'P&amp;L Budget vs Actual 2023.0409'!$E$78</definedName>
    <definedName name="QB_ROW_26040" localSheetId="0" hidden="1">'P&amp;L Prev Year Compare 2023.0409'!$E$63</definedName>
    <definedName name="QB_ROW_26340" localSheetId="1" hidden="1">'P&amp;L Budget vs Actual 2023.0409'!$E$80</definedName>
    <definedName name="QB_ROW_26340" localSheetId="0" hidden="1">'P&amp;L Prev Year Compare 2023.0409'!$E$65</definedName>
    <definedName name="QB_ROW_27250" localSheetId="1" hidden="1">'P&amp;L Budget vs Actual 2023.0409'!$F$79</definedName>
    <definedName name="QB_ROW_27250" localSheetId="0" hidden="1">'P&amp;L Prev Year Compare 2023.0409'!$F$64</definedName>
    <definedName name="QB_ROW_37040" localSheetId="1" hidden="1">'P&amp;L Budget vs Actual 2023.0409'!$E$81</definedName>
    <definedName name="QB_ROW_37040" localSheetId="3" hidden="1">'P&amp;L Detail YTD 2023.0409'!$E$197</definedName>
    <definedName name="QB_ROW_37040" localSheetId="0" hidden="1">'P&amp;L Prev Year Compare 2023.0409'!$E$66</definedName>
    <definedName name="QB_ROW_37040" localSheetId="2" hidden="1">'P&amp;L Summary YTD 2023.0409'!$E$49</definedName>
    <definedName name="QB_ROW_37340" localSheetId="1" hidden="1">'P&amp;L Budget vs Actual 2023.0409'!$E$86</definedName>
    <definedName name="QB_ROW_37340" localSheetId="3" hidden="1">'P&amp;L Detail YTD 2023.0409'!$E$216</definedName>
    <definedName name="QB_ROW_37340" localSheetId="0" hidden="1">'P&amp;L Prev Year Compare 2023.0409'!$E$70</definedName>
    <definedName name="QB_ROW_37340" localSheetId="2" hidden="1">'P&amp;L Summary YTD 2023.0409'!$E$53</definedName>
    <definedName name="QB_ROW_38050" localSheetId="3" hidden="1">'P&amp;L Detail YTD 2023.0409'!$F$207</definedName>
    <definedName name="QB_ROW_38250" localSheetId="1" hidden="1">'P&amp;L Budget vs Actual 2023.0409'!$F$84</definedName>
    <definedName name="QB_ROW_38250" localSheetId="0" hidden="1">'P&amp;L Prev Year Compare 2023.0409'!$F$68</definedName>
    <definedName name="QB_ROW_38250" localSheetId="2" hidden="1">'P&amp;L Summary YTD 2023.0409'!$F$51</definedName>
    <definedName name="QB_ROW_38350" localSheetId="3" hidden="1">'P&amp;L Detail YTD 2023.0409'!$F$209</definedName>
    <definedName name="QB_ROW_40050" localSheetId="3" hidden="1">'P&amp;L Detail YTD 2023.0409'!$F$210</definedName>
    <definedName name="QB_ROW_40250" localSheetId="1" hidden="1">'P&amp;L Budget vs Actual 2023.0409'!$F$85</definedName>
    <definedName name="QB_ROW_40250" localSheetId="0" hidden="1">'P&amp;L Prev Year Compare 2023.0409'!$F$69</definedName>
    <definedName name="QB_ROW_40250" localSheetId="2" hidden="1">'P&amp;L Summary YTD 2023.0409'!$F$52</definedName>
    <definedName name="QB_ROW_40350" localSheetId="3" hidden="1">'P&amp;L Detail YTD 2023.0409'!$F$215</definedName>
    <definedName name="QB_ROW_42040" localSheetId="1" hidden="1">'P&amp;L Budget vs Actual 2023.0409'!$E$87</definedName>
    <definedName name="QB_ROW_42040" localSheetId="3" hidden="1">'P&amp;L Detail YTD 2023.0409'!$E$217</definedName>
    <definedName name="QB_ROW_42040" localSheetId="0" hidden="1">'P&amp;L Prev Year Compare 2023.0409'!$E$71</definedName>
    <definedName name="QB_ROW_42040" localSheetId="2" hidden="1">'P&amp;L Summary YTD 2023.0409'!$E$54</definedName>
    <definedName name="QB_ROW_42250" localSheetId="0" hidden="1">'P&amp;L Prev Year Compare 2023.0409'!$F$79</definedName>
    <definedName name="QB_ROW_42340" localSheetId="1" hidden="1">'P&amp;L Budget vs Actual 2023.0409'!$E$96</definedName>
    <definedName name="QB_ROW_42340" localSheetId="3" hidden="1">'P&amp;L Detail YTD 2023.0409'!$E$248</definedName>
    <definedName name="QB_ROW_42340" localSheetId="0" hidden="1">'P&amp;L Prev Year Compare 2023.0409'!$E$80</definedName>
    <definedName name="QB_ROW_42340" localSheetId="2" hidden="1">'P&amp;L Summary YTD 2023.0409'!$E$59</definedName>
    <definedName name="QB_ROW_44250" localSheetId="1" hidden="1">'P&amp;L Budget vs Actual 2023.0409'!$F$95</definedName>
    <definedName name="QB_ROW_44250" localSheetId="0" hidden="1">'P&amp;L Prev Year Compare 2023.0409'!$F$78</definedName>
    <definedName name="QB_ROW_46040" localSheetId="1" hidden="1">'P&amp;L Budget vs Actual 2023.0409'!$E$113</definedName>
    <definedName name="QB_ROW_46040" localSheetId="3" hidden="1">'P&amp;L Detail YTD 2023.0409'!$E$289</definedName>
    <definedName name="QB_ROW_46040" localSheetId="0" hidden="1">'P&amp;L Prev Year Compare 2023.0409'!$E$92</definedName>
    <definedName name="QB_ROW_46040" localSheetId="2" hidden="1">'P&amp;L Summary YTD 2023.0409'!$E$65</definedName>
    <definedName name="QB_ROW_46340" localSheetId="1" hidden="1">'P&amp;L Budget vs Actual 2023.0409'!$E$118</definedName>
    <definedName name="QB_ROW_46340" localSheetId="3" hidden="1">'P&amp;L Detail YTD 2023.0409'!$E$308</definedName>
    <definedName name="QB_ROW_46340" localSheetId="0" hidden="1">'P&amp;L Prev Year Compare 2023.0409'!$E$96</definedName>
    <definedName name="QB_ROW_46340" localSheetId="2" hidden="1">'P&amp;L Summary YTD 2023.0409'!$E$67</definedName>
    <definedName name="QB_ROW_47250" localSheetId="1" hidden="1">'P&amp;L Budget vs Actual 2023.0409'!$F$115</definedName>
    <definedName name="QB_ROW_48050" localSheetId="3" hidden="1">'P&amp;L Detail YTD 2023.0409'!$F$290</definedName>
    <definedName name="QB_ROW_48250" localSheetId="1" hidden="1">'P&amp;L Budget vs Actual 2023.0409'!$F$117</definedName>
    <definedName name="QB_ROW_48250" localSheetId="0" hidden="1">'P&amp;L Prev Year Compare 2023.0409'!$F$95</definedName>
    <definedName name="QB_ROW_48250" localSheetId="2" hidden="1">'P&amp;L Summary YTD 2023.0409'!$F$66</definedName>
    <definedName name="QB_ROW_48350" localSheetId="3" hidden="1">'P&amp;L Detail YTD 2023.0409'!$F$307</definedName>
    <definedName name="QB_ROW_56050" localSheetId="3" hidden="1">'P&amp;L Detail YTD 2023.0409'!$F$193</definedName>
    <definedName name="QB_ROW_56250" localSheetId="1" hidden="1">'P&amp;L Budget vs Actual 2023.0409'!$F$76</definedName>
    <definedName name="QB_ROW_56250" localSheetId="0" hidden="1">'P&amp;L Prev Year Compare 2023.0409'!$F$61</definedName>
    <definedName name="QB_ROW_56250" localSheetId="2" hidden="1">'P&amp;L Summary YTD 2023.0409'!$F$47</definedName>
    <definedName name="QB_ROW_56350" localSheetId="3" hidden="1">'P&amp;L Detail YTD 2023.0409'!$F$195</definedName>
    <definedName name="QB_ROW_57250" localSheetId="1" hidden="1">'P&amp;L Budget vs Actual 2023.0409'!$F$116</definedName>
    <definedName name="QB_ROW_57250" localSheetId="0" hidden="1">'P&amp;L Prev Year Compare 2023.0409'!$F$94</definedName>
    <definedName name="QB_ROW_58240" localSheetId="0" hidden="1">'P&amp;L Prev Year Compare 2023.0409'!$E$81</definedName>
    <definedName name="QB_ROW_61040" localSheetId="1" hidden="1">'P&amp;L Budget vs Actual 2023.0409'!$E$97</definedName>
    <definedName name="QB_ROW_61040" localSheetId="3" hidden="1">'P&amp;L Detail YTD 2023.0409'!$E$249</definedName>
    <definedName name="QB_ROW_61040" localSheetId="0" hidden="1">'P&amp;L Prev Year Compare 2023.0409'!$E$82</definedName>
    <definedName name="QB_ROW_61040" localSheetId="2" hidden="1">'P&amp;L Summary YTD 2023.0409'!$E$60</definedName>
    <definedName name="QB_ROW_61050" localSheetId="3" hidden="1">'P&amp;L Detail YTD 2023.0409'!$F$284</definedName>
    <definedName name="QB_ROW_61250" localSheetId="1" hidden="1">'P&amp;L Budget vs Actual 2023.0409'!$F$111</definedName>
    <definedName name="QB_ROW_61250" localSheetId="0" hidden="1">'P&amp;L Prev Year Compare 2023.0409'!$F$90</definedName>
    <definedName name="QB_ROW_61250" localSheetId="2" hidden="1">'P&amp;L Summary YTD 2023.0409'!$F$63</definedName>
    <definedName name="QB_ROW_61340" localSheetId="1" hidden="1">'P&amp;L Budget vs Actual 2023.0409'!$E$112</definedName>
    <definedName name="QB_ROW_61340" localSheetId="3" hidden="1">'P&amp;L Detail YTD 2023.0409'!$E$288</definedName>
    <definedName name="QB_ROW_61340" localSheetId="0" hidden="1">'P&amp;L Prev Year Compare 2023.0409'!$E$91</definedName>
    <definedName name="QB_ROW_61340" localSheetId="2" hidden="1">'P&amp;L Summary YTD 2023.0409'!$E$64</definedName>
    <definedName name="QB_ROW_61350" localSheetId="3" hidden="1">'P&amp;L Detail YTD 2023.0409'!$F$287</definedName>
    <definedName name="QB_ROW_63250" localSheetId="1" hidden="1">'P&amp;L Budget vs Actual 2023.0409'!$F$109</definedName>
    <definedName name="QB_ROW_63250" localSheetId="0" hidden="1">'P&amp;L Prev Year Compare 2023.0409'!$F$88</definedName>
    <definedName name="QB_ROW_64040" localSheetId="1" hidden="1">'P&amp;L Budget vs Actual 2023.0409'!$E$61</definedName>
    <definedName name="QB_ROW_64040" localSheetId="3" hidden="1">'P&amp;L Detail YTD 2023.0409'!$E$145</definedName>
    <definedName name="QB_ROW_64040" localSheetId="0" hidden="1">'P&amp;L Prev Year Compare 2023.0409'!$E$47</definedName>
    <definedName name="QB_ROW_64040" localSheetId="2" hidden="1">'P&amp;L Summary YTD 2023.0409'!$E$35</definedName>
    <definedName name="QB_ROW_64340" localSheetId="1" hidden="1">'P&amp;L Budget vs Actual 2023.0409'!$E$67</definedName>
    <definedName name="QB_ROW_64340" localSheetId="3" hidden="1">'P&amp;L Detail YTD 2023.0409'!$E$168</definedName>
    <definedName name="QB_ROW_64340" localSheetId="0" hidden="1">'P&amp;L Prev Year Compare 2023.0409'!$E$51</definedName>
    <definedName name="QB_ROW_64340" localSheetId="2" hidden="1">'P&amp;L Summary YTD 2023.0409'!$E$39</definedName>
    <definedName name="QB_ROW_65050" localSheetId="3" hidden="1">'P&amp;L Detail YTD 2023.0409'!$F$253</definedName>
    <definedName name="QB_ROW_65250" localSheetId="1" hidden="1">'P&amp;L Budget vs Actual 2023.0409'!$F$110</definedName>
    <definedName name="QB_ROW_65250" localSheetId="0" hidden="1">'P&amp;L Prev Year Compare 2023.0409'!$F$89</definedName>
    <definedName name="QB_ROW_65250" localSheetId="2" hidden="1">'P&amp;L Summary YTD 2023.0409'!$F$62</definedName>
    <definedName name="QB_ROW_65350" localSheetId="3" hidden="1">'P&amp;L Detail YTD 2023.0409'!$F$283</definedName>
    <definedName name="QB_ROW_66250" localSheetId="1" hidden="1">'P&amp;L Budget vs Actual 2023.0409'!$F$65</definedName>
    <definedName name="QB_ROW_67040" localSheetId="1" hidden="1">'P&amp;L Budget vs Actual 2023.0409'!$E$18</definedName>
    <definedName name="QB_ROW_67040" localSheetId="3" hidden="1">'P&amp;L Detail YTD 2023.0409'!$E$34</definedName>
    <definedName name="QB_ROW_67040" localSheetId="0" hidden="1">'P&amp;L Prev Year Compare 2023.0409'!$E$14</definedName>
    <definedName name="QB_ROW_67040" localSheetId="2" hidden="1">'P&amp;L Summary YTD 2023.0409'!$E$10</definedName>
    <definedName name="QB_ROW_67250" localSheetId="1" hidden="1">'P&amp;L Budget vs Actual 2023.0409'!$F$24</definedName>
    <definedName name="QB_ROW_67340" localSheetId="1" hidden="1">'P&amp;L Budget vs Actual 2023.0409'!$E$25</definedName>
    <definedName name="QB_ROW_67340" localSheetId="3" hidden="1">'P&amp;L Detail YTD 2023.0409'!$E$49</definedName>
    <definedName name="QB_ROW_67340" localSheetId="0" hidden="1">'P&amp;L Prev Year Compare 2023.0409'!$E$18</definedName>
    <definedName name="QB_ROW_67340" localSheetId="2" hidden="1">'P&amp;L Summary YTD 2023.0409'!$E$14</definedName>
    <definedName name="QB_ROW_68050" localSheetId="3" hidden="1">'P&amp;L Detail YTD 2023.0409'!$F$19</definedName>
    <definedName name="QB_ROW_68250" localSheetId="1" hidden="1">'P&amp;L Budget vs Actual 2023.0409'!$F$16</definedName>
    <definedName name="QB_ROW_68250" localSheetId="0" hidden="1">'P&amp;L Prev Year Compare 2023.0409'!$F$12</definedName>
    <definedName name="QB_ROW_68250" localSheetId="2" hidden="1">'P&amp;L Summary YTD 2023.0409'!$F$8</definedName>
    <definedName name="QB_ROW_68350" localSheetId="3" hidden="1">'P&amp;L Detail YTD 2023.0409'!$F$32</definedName>
    <definedName name="QB_ROW_69050" localSheetId="3" hidden="1">'P&amp;L Detail YTD 2023.0409'!$F$87</definedName>
    <definedName name="QB_ROW_69250" localSheetId="1" hidden="1">'P&amp;L Budget vs Actual 2023.0409'!$F$34</definedName>
    <definedName name="QB_ROW_69250" localSheetId="0" hidden="1">'P&amp;L Prev Year Compare 2023.0409'!$F$26</definedName>
    <definedName name="QB_ROW_69250" localSheetId="2" hidden="1">'P&amp;L Summary YTD 2023.0409'!$F$22</definedName>
    <definedName name="QB_ROW_69350" localSheetId="3" hidden="1">'P&amp;L Detail YTD 2023.0409'!$F$104</definedName>
    <definedName name="QB_ROW_71050" localSheetId="3" hidden="1">'P&amp;L Detail YTD 2023.0409'!$F$11</definedName>
    <definedName name="QB_ROW_71250" localSheetId="1" hidden="1">'P&amp;L Budget vs Actual 2023.0409'!$F$13</definedName>
    <definedName name="QB_ROW_71250" localSheetId="0" hidden="1">'P&amp;L Prev Year Compare 2023.0409'!$F$8</definedName>
    <definedName name="QB_ROW_71250" localSheetId="2" hidden="1">'P&amp;L Summary YTD 2023.0409'!$F$7</definedName>
    <definedName name="QB_ROW_71350" localSheetId="3" hidden="1">'P&amp;L Detail YTD 2023.0409'!$F$18</definedName>
    <definedName name="QB_ROW_72250" localSheetId="1" hidden="1">'P&amp;L Budget vs Actual 2023.0409'!$F$22</definedName>
    <definedName name="QB_ROW_73250" localSheetId="1" hidden="1">'P&amp;L Budget vs Actual 2023.0409'!$F$36</definedName>
    <definedName name="QB_ROW_73250" localSheetId="0" hidden="1">'P&amp;L Prev Year Compare 2023.0409'!$F$27</definedName>
    <definedName name="QB_ROW_74040" localSheetId="1" hidden="1">'P&amp;L Budget vs Actual 2023.0409'!$E$68</definedName>
    <definedName name="QB_ROW_74040" localSheetId="3" hidden="1">'P&amp;L Detail YTD 2023.0409'!$E$169</definedName>
    <definedName name="QB_ROW_74040" localSheetId="0" hidden="1">'P&amp;L Prev Year Compare 2023.0409'!$E$52</definedName>
    <definedName name="QB_ROW_74040" localSheetId="2" hidden="1">'P&amp;L Summary YTD 2023.0409'!$E$40</definedName>
    <definedName name="QB_ROW_74340" localSheetId="1" hidden="1">'P&amp;L Budget vs Actual 2023.0409'!$E$73</definedName>
    <definedName name="QB_ROW_74340" localSheetId="3" hidden="1">'P&amp;L Detail YTD 2023.0409'!$E$184</definedName>
    <definedName name="QB_ROW_74340" localSheetId="0" hidden="1">'P&amp;L Prev Year Compare 2023.0409'!$E$57</definedName>
    <definedName name="QB_ROW_74340" localSheetId="2" hidden="1">'P&amp;L Summary YTD 2023.0409'!$E$44</definedName>
    <definedName name="QB_ROW_75250" localSheetId="1" hidden="1">'P&amp;L Budget vs Actual 2023.0409'!$F$90</definedName>
    <definedName name="QB_ROW_75250" localSheetId="0" hidden="1">'P&amp;L Prev Year Compare 2023.0409'!$F$73</definedName>
    <definedName name="QB_ROW_77050" localSheetId="3" hidden="1">'P&amp;L Detail YTD 2023.0409'!$F$230</definedName>
    <definedName name="QB_ROW_77250" localSheetId="1" hidden="1">'P&amp;L Budget vs Actual 2023.0409'!$F$91</definedName>
    <definedName name="QB_ROW_77250" localSheetId="0" hidden="1">'P&amp;L Prev Year Compare 2023.0409'!$F$74</definedName>
    <definedName name="QB_ROW_77250" localSheetId="2" hidden="1">'P&amp;L Summary YTD 2023.0409'!$F$56</definedName>
    <definedName name="QB_ROW_77350" localSheetId="3" hidden="1">'P&amp;L Detail YTD 2023.0409'!$F$232</definedName>
    <definedName name="QB_ROW_79050" localSheetId="3" hidden="1">'P&amp;L Detail YTD 2023.0409'!$F$233</definedName>
    <definedName name="QB_ROW_79250" localSheetId="1" hidden="1">'P&amp;L Budget vs Actual 2023.0409'!$F$92</definedName>
    <definedName name="QB_ROW_79250" localSheetId="0" hidden="1">'P&amp;L Prev Year Compare 2023.0409'!$F$75</definedName>
    <definedName name="QB_ROW_79250" localSheetId="2" hidden="1">'P&amp;L Summary YTD 2023.0409'!$F$57</definedName>
    <definedName name="QB_ROW_79350" localSheetId="3" hidden="1">'P&amp;L Detail YTD 2023.0409'!$F$244</definedName>
    <definedName name="QB_ROW_82250" localSheetId="1" hidden="1">'P&amp;L Budget vs Actual 2023.0409'!$F$93</definedName>
    <definedName name="QB_ROW_82250" localSheetId="0" hidden="1">'P&amp;L Prev Year Compare 2023.0409'!$F$76</definedName>
    <definedName name="QB_ROW_86321" localSheetId="1" hidden="1">'P&amp;L Budget vs Actual 2023.0409'!$C$41</definedName>
    <definedName name="QB_ROW_86321" localSheetId="3" hidden="1">'P&amp;L Detail YTD 2023.0409'!$C$113</definedName>
    <definedName name="QB_ROW_86321" localSheetId="0" hidden="1">'P&amp;L Prev Year Compare 2023.0409'!$C$32</definedName>
    <definedName name="QB_ROW_86321" localSheetId="2" hidden="1">'P&amp;L Summary YTD 2023.0409'!$C$26</definedName>
    <definedName name="QB_ROW_91050" localSheetId="3" hidden="1">'P&amp;L Detail YTD 2023.0409'!$F$8</definedName>
    <definedName name="QB_ROW_91250" localSheetId="1" hidden="1">'P&amp;L Budget vs Actual 2023.0409'!$F$12</definedName>
    <definedName name="QB_ROW_91250" localSheetId="0" hidden="1">'P&amp;L Prev Year Compare 2023.0409'!$F$7</definedName>
    <definedName name="QB_ROW_91250" localSheetId="2" hidden="1">'P&amp;L Summary YTD 2023.0409'!$F$6</definedName>
    <definedName name="QB_ROW_91350" localSheetId="3" hidden="1">'P&amp;L Detail YTD 2023.0409'!$F$10</definedName>
    <definedName name="QB_ROW_93050" localSheetId="3" hidden="1">'P&amp;L Detail YTD 2023.0409'!$F$186</definedName>
    <definedName name="QB_ROW_93250" localSheetId="1" hidden="1">'P&amp;L Budget vs Actual 2023.0409'!$F$75</definedName>
    <definedName name="QB_ROW_93250" localSheetId="0" hidden="1">'P&amp;L Prev Year Compare 2023.0409'!$F$60</definedName>
    <definedName name="QB_ROW_93250" localSheetId="2" hidden="1">'P&amp;L Summary YTD 2023.0409'!$F$46</definedName>
    <definedName name="QB_ROW_93350" localSheetId="3" hidden="1">'P&amp;L Detail YTD 2023.0409'!$F$192</definedName>
    <definedName name="QB_ROW_97250" localSheetId="1" hidden="1">'P&amp;L Budget vs Actual 2023.0409'!$F$35</definedName>
    <definedName name="QB_ROW_98050" localSheetId="3" hidden="1">'P&amp;L Detail YTD 2023.0409'!$F$180</definedName>
    <definedName name="QB_ROW_98250" localSheetId="1" hidden="1">'P&amp;L Budget vs Actual 2023.0409'!$F$72</definedName>
    <definedName name="QB_ROW_98250" localSheetId="0" hidden="1">'P&amp;L Prev Year Compare 2023.0409'!$F$56</definedName>
    <definedName name="QB_ROW_98250" localSheetId="2" hidden="1">'P&amp;L Summary YTD 2023.0409'!$F$43</definedName>
    <definedName name="QB_ROW_98350" localSheetId="3" hidden="1">'P&amp;L Detail YTD 2023.0409'!$F$183</definedName>
    <definedName name="QBCANSUPPORTUPDATE" localSheetId="1">TRUE</definedName>
    <definedName name="QBCANSUPPORTUPDATE" localSheetId="3">TRUE</definedName>
    <definedName name="QBCANSUPPORTUPDATE" localSheetId="0">TRUE</definedName>
    <definedName name="QBCANSUPPORTUPDATE" localSheetId="2">TRUE</definedName>
    <definedName name="QBCOMPANYFILENAME" localSheetId="1">"C:\Users\Public\Documents\Intuit\QuickBooks\Company Files\Maine Swimming QB20.qbw"</definedName>
    <definedName name="QBCOMPANYFILENAME" localSheetId="3">"C:\Users\Public\Documents\Intuit\QuickBooks\Company Files\Maine Swimming QB20.qbw"</definedName>
    <definedName name="QBCOMPANYFILENAME" localSheetId="0">"C:\Users\Public\Documents\Intuit\QuickBooks\Company Files\Maine Swimming QB20.qbw"</definedName>
    <definedName name="QBCOMPANYFILENAME" localSheetId="2">"C:\Users\Public\Documents\Intuit\QuickBooks\Company Files\Maine Swimming QB20.qbw"</definedName>
    <definedName name="QBENDDATE" localSheetId="1">20230831</definedName>
    <definedName name="QBENDDATE" localSheetId="3">20230831</definedName>
    <definedName name="QBENDDATE" localSheetId="0">20230831</definedName>
    <definedName name="QBENDDATE" localSheetId="2">20230831</definedName>
    <definedName name="QBHEADERSONSCREEN" localSheetId="1">FALSE</definedName>
    <definedName name="QBHEADERSONSCREEN" localSheetId="3">FALSE</definedName>
    <definedName name="QBHEADERSONSCREEN" localSheetId="0">FALSE</definedName>
    <definedName name="QBHEADERSONSCREEN" localSheetId="2">FALSE</definedName>
    <definedName name="QBMETADATASIZE" localSheetId="1">5924</definedName>
    <definedName name="QBMETADATASIZE" localSheetId="3">7592</definedName>
    <definedName name="QBMETADATASIZE" localSheetId="0">5924</definedName>
    <definedName name="QBMETADATASIZE" localSheetId="2">5924</definedName>
    <definedName name="QBPRESERVECOLOR" localSheetId="1">TRUE</definedName>
    <definedName name="QBPRESERVECOLOR" localSheetId="3">TRUE</definedName>
    <definedName name="QBPRESERVECOLOR" localSheetId="0">TRUE</definedName>
    <definedName name="QBPRESERVECOLOR" localSheetId="2">TRUE</definedName>
    <definedName name="QBPRESERVEFONT" localSheetId="1">TRUE</definedName>
    <definedName name="QBPRESERVEFONT" localSheetId="3">TRUE</definedName>
    <definedName name="QBPRESERVEFONT" localSheetId="0">TRUE</definedName>
    <definedName name="QBPRESERVEFONT" localSheetId="2">TRUE</definedName>
    <definedName name="QBPRESERVEROWHEIGHT" localSheetId="1">TRUE</definedName>
    <definedName name="QBPRESERVEROWHEIGHT" localSheetId="3">TRUE</definedName>
    <definedName name="QBPRESERVEROWHEIGHT" localSheetId="0">TRUE</definedName>
    <definedName name="QBPRESERVEROWHEIGHT" localSheetId="2">TRUE</definedName>
    <definedName name="QBPRESERVESPACE" localSheetId="1">FALSE</definedName>
    <definedName name="QBPRESERVESPACE" localSheetId="3">FALSE</definedName>
    <definedName name="QBPRESERVESPACE" localSheetId="0">FALSE</definedName>
    <definedName name="QBPRESERVESPACE" localSheetId="2">FALSE</definedName>
    <definedName name="QBREPORTCOLAXIS" localSheetId="1">0</definedName>
    <definedName name="QBREPORTCOLAXIS" localSheetId="3">0</definedName>
    <definedName name="QBREPORTCOLAXIS" localSheetId="0">0</definedName>
    <definedName name="QBREPORTCOLAXIS" localSheetId="2">0</definedName>
    <definedName name="QBREPORTCOMPANYID" localSheetId="1">"930c2caea90f4de2a6fd4c5fc1ab2555"</definedName>
    <definedName name="QBREPORTCOMPANYID" localSheetId="3">"930c2caea90f4de2a6fd4c5fc1ab2555"</definedName>
    <definedName name="QBREPORTCOMPANYID" localSheetId="0">"930c2caea90f4de2a6fd4c5fc1ab2555"</definedName>
    <definedName name="QBREPORTCOMPANYID" localSheetId="2">"930c2caea90f4de2a6fd4c5fc1ab2555"</definedName>
    <definedName name="QBREPORTCOMPARECOL_ANNUALBUDGET" localSheetId="1">FALSE</definedName>
    <definedName name="QBREPORTCOMPARECOL_ANNUALBUDGET" localSheetId="3">FALSE</definedName>
    <definedName name="QBREPORTCOMPARECOL_ANNUALBUDGET" localSheetId="0">FALSE</definedName>
    <definedName name="QBREPORTCOMPARECOL_ANNUALBUDGET" localSheetId="2">FALSE</definedName>
    <definedName name="QBREPORTCOMPARECOL_AVGCOGS" localSheetId="1">FALSE</definedName>
    <definedName name="QBREPORTCOMPARECOL_AVGCOGS" localSheetId="3">FALSE</definedName>
    <definedName name="QBREPORTCOMPARECOL_AVGCOGS" localSheetId="0">FALSE</definedName>
    <definedName name="QBREPORTCOMPARECOL_AVGCOGS" localSheetId="2">FALSE</definedName>
    <definedName name="QBREPORTCOMPARECOL_AVGPRICE" localSheetId="1">FALSE</definedName>
    <definedName name="QBREPORTCOMPARECOL_AVGPRICE" localSheetId="3">FALSE</definedName>
    <definedName name="QBREPORTCOMPARECOL_AVGPRICE" localSheetId="0">FALSE</definedName>
    <definedName name="QBREPORTCOMPARECOL_AVGPRICE" localSheetId="2">FALSE</definedName>
    <definedName name="QBREPORTCOMPARECOL_BUDDIFF" localSheetId="1">TRUE</definedName>
    <definedName name="QBREPORTCOMPARECOL_BUDDIFF" localSheetId="3">FALSE</definedName>
    <definedName name="QBREPORTCOMPARECOL_BUDDIFF" localSheetId="0">FALSE</definedName>
    <definedName name="QBREPORTCOMPARECOL_BUDDIFF" localSheetId="2">FALSE</definedName>
    <definedName name="QBREPORTCOMPARECOL_BUDGET" localSheetId="1">TRUE</definedName>
    <definedName name="QBREPORTCOMPARECOL_BUDGET" localSheetId="3">FALSE</definedName>
    <definedName name="QBREPORTCOMPARECOL_BUDGET" localSheetId="0">FALSE</definedName>
    <definedName name="QBREPORTCOMPARECOL_BUDGET" localSheetId="2">FALSE</definedName>
    <definedName name="QBREPORTCOMPARECOL_BUDPCT" localSheetId="1">TRUE</definedName>
    <definedName name="QBREPORTCOMPARECOL_BUDPCT" localSheetId="3">FALSE</definedName>
    <definedName name="QBREPORTCOMPARECOL_BUDPCT" localSheetId="0">FALSE</definedName>
    <definedName name="QBREPORTCOMPARECOL_BUDPCT" localSheetId="2">FALSE</definedName>
    <definedName name="QBREPORTCOMPARECOL_COGS" localSheetId="1">FALSE</definedName>
    <definedName name="QBREPORTCOMPARECOL_COGS" localSheetId="3">FALSE</definedName>
    <definedName name="QBREPORTCOMPARECOL_COGS" localSheetId="0">FALSE</definedName>
    <definedName name="QBREPORTCOMPARECOL_COGS" localSheetId="2">FALSE</definedName>
    <definedName name="QBREPORTCOMPARECOL_EXCLUDEAMOUNT" localSheetId="1">FALSE</definedName>
    <definedName name="QBREPORTCOMPARECOL_EXCLUDEAMOUNT" localSheetId="3">FALSE</definedName>
    <definedName name="QBREPORTCOMPARECOL_EXCLUDEAMOUNT" localSheetId="0">FALSE</definedName>
    <definedName name="QBREPORTCOMPARECOL_EXCLUDEAMOUNT" localSheetId="2">FALSE</definedName>
    <definedName name="QBREPORTCOMPARECOL_EXCLUDECURPERIOD" localSheetId="1">FALSE</definedName>
    <definedName name="QBREPORTCOMPARECOL_EXCLUDECURPERIOD" localSheetId="3">FALSE</definedName>
    <definedName name="QBREPORTCOMPARECOL_EXCLUDECURPERIOD" localSheetId="0">FALSE</definedName>
    <definedName name="QBREPORTCOMPARECOL_EXCLUDECURPERIOD" localSheetId="2">FALSE</definedName>
    <definedName name="QBREPORTCOMPARECOL_FORECAST" localSheetId="1">FALSE</definedName>
    <definedName name="QBREPORTCOMPARECOL_FORECAST" localSheetId="3">FALSE</definedName>
    <definedName name="QBREPORTCOMPARECOL_FORECAST" localSheetId="0">FALSE</definedName>
    <definedName name="QBREPORTCOMPARECOL_FORECAST" localSheetId="2">FALSE</definedName>
    <definedName name="QBREPORTCOMPARECOL_GROSSMARGIN" localSheetId="1">FALSE</definedName>
    <definedName name="QBREPORTCOMPARECOL_GROSSMARGIN" localSheetId="3">FALSE</definedName>
    <definedName name="QBREPORTCOMPARECOL_GROSSMARGIN" localSheetId="0">FALSE</definedName>
    <definedName name="QBREPORTCOMPARECOL_GROSSMARGIN" localSheetId="2">FALSE</definedName>
    <definedName name="QBREPORTCOMPARECOL_GROSSMARGINPCT" localSheetId="1">FALSE</definedName>
    <definedName name="QBREPORTCOMPARECOL_GROSSMARGINPCT" localSheetId="3">FALSE</definedName>
    <definedName name="QBREPORTCOMPARECOL_GROSSMARGINPCT" localSheetId="0">FALSE</definedName>
    <definedName name="QBREPORTCOMPARECOL_GROSSMARGINPCT" localSheetId="2">FALSE</definedName>
    <definedName name="QBREPORTCOMPARECOL_HOURS" localSheetId="1">FALSE</definedName>
    <definedName name="QBREPORTCOMPARECOL_HOURS" localSheetId="3">FALSE</definedName>
    <definedName name="QBREPORTCOMPARECOL_HOURS" localSheetId="0">FALSE</definedName>
    <definedName name="QBREPORTCOMPARECOL_HOURS" localSheetId="2">FALSE</definedName>
    <definedName name="QBREPORTCOMPARECOL_PCTCOL" localSheetId="1">FALSE</definedName>
    <definedName name="QBREPORTCOMPARECOL_PCTCOL" localSheetId="3">FALSE</definedName>
    <definedName name="QBREPORTCOMPARECOL_PCTCOL" localSheetId="0">FALSE</definedName>
    <definedName name="QBREPORTCOMPARECOL_PCTCOL" localSheetId="2">FALSE</definedName>
    <definedName name="QBREPORTCOMPARECOL_PCTEXPENSE" localSheetId="1">FALSE</definedName>
    <definedName name="QBREPORTCOMPARECOL_PCTEXPENSE" localSheetId="3">FALSE</definedName>
    <definedName name="QBREPORTCOMPARECOL_PCTEXPENSE" localSheetId="0">FALSE</definedName>
    <definedName name="QBREPORTCOMPARECOL_PCTEXPENSE" localSheetId="2">FALSE</definedName>
    <definedName name="QBREPORTCOMPARECOL_PCTINCOME" localSheetId="1">FALSE</definedName>
    <definedName name="QBREPORTCOMPARECOL_PCTINCOME" localSheetId="3">FALSE</definedName>
    <definedName name="QBREPORTCOMPARECOL_PCTINCOME" localSheetId="0">FALSE</definedName>
    <definedName name="QBREPORTCOMPARECOL_PCTINCOME" localSheetId="2">FALSE</definedName>
    <definedName name="QBREPORTCOMPARECOL_PCTOFSALES" localSheetId="1">FALSE</definedName>
    <definedName name="QBREPORTCOMPARECOL_PCTOFSALES" localSheetId="3">FALSE</definedName>
    <definedName name="QBREPORTCOMPARECOL_PCTOFSALES" localSheetId="0">FALSE</definedName>
    <definedName name="QBREPORTCOMPARECOL_PCTOFSALES" localSheetId="2">FALSE</definedName>
    <definedName name="QBREPORTCOMPARECOL_PCTROW" localSheetId="1">FALSE</definedName>
    <definedName name="QBREPORTCOMPARECOL_PCTROW" localSheetId="3">FALSE</definedName>
    <definedName name="QBREPORTCOMPARECOL_PCTROW" localSheetId="0">FALSE</definedName>
    <definedName name="QBREPORTCOMPARECOL_PCTROW" localSheetId="2">FALSE</definedName>
    <definedName name="QBREPORTCOMPARECOL_PPDIFF" localSheetId="1">FALSE</definedName>
    <definedName name="QBREPORTCOMPARECOL_PPDIFF" localSheetId="3">FALSE</definedName>
    <definedName name="QBREPORTCOMPARECOL_PPDIFF" localSheetId="0">FALSE</definedName>
    <definedName name="QBREPORTCOMPARECOL_PPDIFF" localSheetId="2">FALSE</definedName>
    <definedName name="QBREPORTCOMPARECOL_PPPCT" localSheetId="1">FALSE</definedName>
    <definedName name="QBREPORTCOMPARECOL_PPPCT" localSheetId="3">FALSE</definedName>
    <definedName name="QBREPORTCOMPARECOL_PPPCT" localSheetId="0">FALSE</definedName>
    <definedName name="QBREPORTCOMPARECOL_PPPCT" localSheetId="2">FALSE</definedName>
    <definedName name="QBREPORTCOMPARECOL_PREVPERIOD" localSheetId="1">FALSE</definedName>
    <definedName name="QBREPORTCOMPARECOL_PREVPERIOD" localSheetId="3">FALSE</definedName>
    <definedName name="QBREPORTCOMPARECOL_PREVPERIOD" localSheetId="0">FALSE</definedName>
    <definedName name="QBREPORTCOMPARECOL_PREVPERIOD" localSheetId="2">FALSE</definedName>
    <definedName name="QBREPORTCOMPARECOL_PREVYEAR" localSheetId="1">FALSE</definedName>
    <definedName name="QBREPORTCOMPARECOL_PREVYEAR" localSheetId="3">FALSE</definedName>
    <definedName name="QBREPORTCOMPARECOL_PREVYEAR" localSheetId="0">TRUE</definedName>
    <definedName name="QBREPORTCOMPARECOL_PREVYEAR" localSheetId="2">FALSE</definedName>
    <definedName name="QBREPORTCOMPARECOL_PYDIFF" localSheetId="1">FALSE</definedName>
    <definedName name="QBREPORTCOMPARECOL_PYDIFF" localSheetId="3">FALSE</definedName>
    <definedName name="QBREPORTCOMPARECOL_PYDIFF" localSheetId="0">TRUE</definedName>
    <definedName name="QBREPORTCOMPARECOL_PYDIFF" localSheetId="2">FALSE</definedName>
    <definedName name="QBREPORTCOMPARECOL_PYPCT" localSheetId="1">FALSE</definedName>
    <definedName name="QBREPORTCOMPARECOL_PYPCT" localSheetId="3">FALSE</definedName>
    <definedName name="QBREPORTCOMPARECOL_PYPCT" localSheetId="0">TRUE</definedName>
    <definedName name="QBREPORTCOMPARECOL_PYPCT" localSheetId="2">FALSE</definedName>
    <definedName name="QBREPORTCOMPARECOL_QTY" localSheetId="1">FALSE</definedName>
    <definedName name="QBREPORTCOMPARECOL_QTY" localSheetId="3">FALSE</definedName>
    <definedName name="QBREPORTCOMPARECOL_QTY" localSheetId="0">FALSE</definedName>
    <definedName name="QBREPORTCOMPARECOL_QTY" localSheetId="2">FALSE</definedName>
    <definedName name="QBREPORTCOMPARECOL_RATE" localSheetId="1">FALSE</definedName>
    <definedName name="QBREPORTCOMPARECOL_RATE" localSheetId="3">FALSE</definedName>
    <definedName name="QBREPORTCOMPARECOL_RATE" localSheetId="0">FALSE</definedName>
    <definedName name="QBREPORTCOMPARECOL_RATE" localSheetId="2">FALSE</definedName>
    <definedName name="QBREPORTCOMPARECOL_TRIPBILLEDMILES" localSheetId="1">FALSE</definedName>
    <definedName name="QBREPORTCOMPARECOL_TRIPBILLEDMILES" localSheetId="3">FALSE</definedName>
    <definedName name="QBREPORTCOMPARECOL_TRIPBILLEDMILES" localSheetId="0">FALSE</definedName>
    <definedName name="QBREPORTCOMPARECOL_TRIPBILLEDMILES" localSheetId="2">FALSE</definedName>
    <definedName name="QBREPORTCOMPARECOL_TRIPBILLINGAMOUNT" localSheetId="1">FALSE</definedName>
    <definedName name="QBREPORTCOMPARECOL_TRIPBILLINGAMOUNT" localSheetId="3">FALSE</definedName>
    <definedName name="QBREPORTCOMPARECOL_TRIPBILLINGAMOUNT" localSheetId="0">FALSE</definedName>
    <definedName name="QBREPORTCOMPARECOL_TRIPBILLINGAMOUNT" localSheetId="2">FALSE</definedName>
    <definedName name="QBREPORTCOMPARECOL_TRIPMILES" localSheetId="1">FALSE</definedName>
    <definedName name="QBREPORTCOMPARECOL_TRIPMILES" localSheetId="3">FALSE</definedName>
    <definedName name="QBREPORTCOMPARECOL_TRIPMILES" localSheetId="0">FALSE</definedName>
    <definedName name="QBREPORTCOMPARECOL_TRIPMILES" localSheetId="2">FALSE</definedName>
    <definedName name="QBREPORTCOMPARECOL_TRIPNOTBILLABLEMILES" localSheetId="1">FALSE</definedName>
    <definedName name="QBREPORTCOMPARECOL_TRIPNOTBILLABLEMILES" localSheetId="3">FALSE</definedName>
    <definedName name="QBREPORTCOMPARECOL_TRIPNOTBILLABLEMILES" localSheetId="0">FALSE</definedName>
    <definedName name="QBREPORTCOMPARECOL_TRIPNOTBILLABLEMILES" localSheetId="2">FALSE</definedName>
    <definedName name="QBREPORTCOMPARECOL_TRIPTAXDEDUCTIBLEAMOUNT" localSheetId="1">FALSE</definedName>
    <definedName name="QBREPORTCOMPARECOL_TRIPTAXDEDUCTIBLEAMOUNT" localSheetId="3">FALSE</definedName>
    <definedName name="QBREPORTCOMPARECOL_TRIPTAXDEDUCTIBLEAMOUNT" localSheetId="0">FALSE</definedName>
    <definedName name="QBREPORTCOMPARECOL_TRIPTAXDEDUCTIBLEAMOUNT" localSheetId="2">FALSE</definedName>
    <definedName name="QBREPORTCOMPARECOL_TRIPUNBILLEDMILES" localSheetId="1">FALSE</definedName>
    <definedName name="QBREPORTCOMPARECOL_TRIPUNBILLEDMILES" localSheetId="3">FALSE</definedName>
    <definedName name="QBREPORTCOMPARECOL_TRIPUNBILLEDMILES" localSheetId="0">FALSE</definedName>
    <definedName name="QBREPORTCOMPARECOL_TRIPUNBILLEDMILES" localSheetId="2">FALSE</definedName>
    <definedName name="QBREPORTCOMPARECOL_YTD" localSheetId="1">FALSE</definedName>
    <definedName name="QBREPORTCOMPARECOL_YTD" localSheetId="3">FALSE</definedName>
    <definedName name="QBREPORTCOMPARECOL_YTD" localSheetId="0">FALSE</definedName>
    <definedName name="QBREPORTCOMPARECOL_YTD" localSheetId="2">FALSE</definedName>
    <definedName name="QBREPORTCOMPARECOL_YTDBUDGET" localSheetId="1">FALSE</definedName>
    <definedName name="QBREPORTCOMPARECOL_YTDBUDGET" localSheetId="3">FALSE</definedName>
    <definedName name="QBREPORTCOMPARECOL_YTDBUDGET" localSheetId="0">FALSE</definedName>
    <definedName name="QBREPORTCOMPARECOL_YTDBUDGET" localSheetId="2">FALSE</definedName>
    <definedName name="QBREPORTCOMPARECOL_YTDPCT" localSheetId="1">FALSE</definedName>
    <definedName name="QBREPORTCOMPARECOL_YTDPCT" localSheetId="3">FALSE</definedName>
    <definedName name="QBREPORTCOMPARECOL_YTDPCT" localSheetId="0">FALSE</definedName>
    <definedName name="QBREPORTCOMPARECOL_YTDPCT" localSheetId="2">FALSE</definedName>
    <definedName name="QBREPORTROWAXIS" localSheetId="1">11</definedName>
    <definedName name="QBREPORTROWAXIS" localSheetId="3">11</definedName>
    <definedName name="QBREPORTROWAXIS" localSheetId="0">11</definedName>
    <definedName name="QBREPORTROWAXIS" localSheetId="2">11</definedName>
    <definedName name="QBREPORTSUBCOLAXIS" localSheetId="1">24</definedName>
    <definedName name="QBREPORTSUBCOLAXIS" localSheetId="3">0</definedName>
    <definedName name="QBREPORTSUBCOLAXIS" localSheetId="0">24</definedName>
    <definedName name="QBREPORTSUBCOLAXIS" localSheetId="2">0</definedName>
    <definedName name="QBREPORTTYPE" localSheetId="1">288</definedName>
    <definedName name="QBREPORTTYPE" localSheetId="3">4</definedName>
    <definedName name="QBREPORTTYPE" localSheetId="0">1</definedName>
    <definedName name="QBREPORTTYPE" localSheetId="2">0</definedName>
    <definedName name="QBROWHEADERS" localSheetId="1">6</definedName>
    <definedName name="QBROWHEADERS" localSheetId="3">6</definedName>
    <definedName name="QBROWHEADERS" localSheetId="0">6</definedName>
    <definedName name="QBROWHEADERS" localSheetId="2">6</definedName>
    <definedName name="QBSTARTDATE" localSheetId="1">20220901</definedName>
    <definedName name="QBSTARTDATE" localSheetId="3">20220901</definedName>
    <definedName name="QBSTARTDATE" localSheetId="0">20220901</definedName>
    <definedName name="QBSTARTDATE" localSheetId="2">20220901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4" l="1"/>
  <c r="I121" i="4"/>
  <c r="H121" i="4"/>
  <c r="G121" i="4"/>
  <c r="J120" i="4"/>
  <c r="I120" i="4"/>
  <c r="H120" i="4"/>
  <c r="G120" i="4"/>
  <c r="J119" i="4"/>
  <c r="I119" i="4"/>
  <c r="H119" i="4"/>
  <c r="G119" i="4"/>
  <c r="J118" i="4"/>
  <c r="I118" i="4"/>
  <c r="H118" i="4"/>
  <c r="G118" i="4"/>
  <c r="J117" i="4"/>
  <c r="I117" i="4"/>
  <c r="J116" i="4"/>
  <c r="I116" i="4"/>
  <c r="J115" i="4"/>
  <c r="I115" i="4"/>
  <c r="J114" i="4"/>
  <c r="I114" i="4"/>
  <c r="J112" i="4"/>
  <c r="I112" i="4"/>
  <c r="H112" i="4"/>
  <c r="G112" i="4"/>
  <c r="J110" i="4"/>
  <c r="I110" i="4"/>
  <c r="J109" i="4"/>
  <c r="I109" i="4"/>
  <c r="J108" i="4"/>
  <c r="I108" i="4"/>
  <c r="J107" i="4"/>
  <c r="I107" i="4"/>
  <c r="J105" i="4"/>
  <c r="I105" i="4"/>
  <c r="J104" i="4"/>
  <c r="I104" i="4"/>
  <c r="J103" i="4"/>
  <c r="I103" i="4"/>
  <c r="J102" i="4"/>
  <c r="I102" i="4"/>
  <c r="J101" i="4"/>
  <c r="I101" i="4"/>
  <c r="J100" i="4"/>
  <c r="I100" i="4"/>
  <c r="J99" i="4"/>
  <c r="I99" i="4"/>
  <c r="J98" i="4"/>
  <c r="I98" i="4"/>
  <c r="J96" i="4"/>
  <c r="I96" i="4"/>
  <c r="H96" i="4"/>
  <c r="G96" i="4"/>
  <c r="J95" i="4"/>
  <c r="I95" i="4"/>
  <c r="J94" i="4"/>
  <c r="I94" i="4"/>
  <c r="J93" i="4"/>
  <c r="I93" i="4"/>
  <c r="J92" i="4"/>
  <c r="I92" i="4"/>
  <c r="J91" i="4"/>
  <c r="I91" i="4"/>
  <c r="J90" i="4"/>
  <c r="I90" i="4"/>
  <c r="J89" i="4"/>
  <c r="I89" i="4"/>
  <c r="J88" i="4"/>
  <c r="I88" i="4"/>
  <c r="J86" i="4"/>
  <c r="I86" i="4"/>
  <c r="H86" i="4"/>
  <c r="G86" i="4"/>
  <c r="J85" i="4"/>
  <c r="I85" i="4"/>
  <c r="J84" i="4"/>
  <c r="I84" i="4"/>
  <c r="J83" i="4"/>
  <c r="I83" i="4"/>
  <c r="J82" i="4"/>
  <c r="I82" i="4"/>
  <c r="J80" i="4"/>
  <c r="I80" i="4"/>
  <c r="H80" i="4"/>
  <c r="G80" i="4"/>
  <c r="J79" i="4"/>
  <c r="I79" i="4"/>
  <c r="J77" i="4"/>
  <c r="I77" i="4"/>
  <c r="H77" i="4"/>
  <c r="G77" i="4"/>
  <c r="J76" i="4"/>
  <c r="I76" i="4"/>
  <c r="J75" i="4"/>
  <c r="I75" i="4"/>
  <c r="J73" i="4"/>
  <c r="I73" i="4"/>
  <c r="H73" i="4"/>
  <c r="G73" i="4"/>
  <c r="J72" i="4"/>
  <c r="I72" i="4"/>
  <c r="J71" i="4"/>
  <c r="I71" i="4"/>
  <c r="J70" i="4"/>
  <c r="I70" i="4"/>
  <c r="J69" i="4"/>
  <c r="I69" i="4"/>
  <c r="J67" i="4"/>
  <c r="I67" i="4"/>
  <c r="H67" i="4"/>
  <c r="G67" i="4"/>
  <c r="J66" i="4"/>
  <c r="I66" i="4"/>
  <c r="J65" i="4"/>
  <c r="I65" i="4"/>
  <c r="J64" i="4"/>
  <c r="I64" i="4"/>
  <c r="J63" i="4"/>
  <c r="I63" i="4"/>
  <c r="J62" i="4"/>
  <c r="I62" i="4"/>
  <c r="J60" i="4"/>
  <c r="I60" i="4"/>
  <c r="H60" i="4"/>
  <c r="G60" i="4"/>
  <c r="J58" i="4"/>
  <c r="I58" i="4"/>
  <c r="J57" i="4"/>
  <c r="I57" i="4"/>
  <c r="J56" i="4"/>
  <c r="I56" i="4"/>
  <c r="J55" i="4"/>
  <c r="I55" i="4"/>
  <c r="J53" i="4"/>
  <c r="I53" i="4"/>
  <c r="H53" i="4"/>
  <c r="G53" i="4"/>
  <c r="J52" i="4"/>
  <c r="I52" i="4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8" i="4"/>
  <c r="I28" i="4"/>
  <c r="H28" i="4"/>
  <c r="G28" i="4"/>
  <c r="J27" i="4"/>
  <c r="I27" i="4"/>
  <c r="J25" i="4"/>
  <c r="I25" i="4"/>
  <c r="H25" i="4"/>
  <c r="G25" i="4"/>
  <c r="J24" i="4"/>
  <c r="I24" i="4"/>
  <c r="J23" i="4"/>
  <c r="I23" i="4"/>
  <c r="J22" i="4"/>
  <c r="I22" i="4"/>
  <c r="J21" i="4"/>
  <c r="I21" i="4"/>
  <c r="J20" i="4"/>
  <c r="I20" i="4"/>
  <c r="J19" i="4"/>
  <c r="I19" i="4"/>
  <c r="J17" i="4"/>
  <c r="I17" i="4"/>
  <c r="H17" i="4"/>
  <c r="G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P86" i="1"/>
  <c r="Q86" i="1"/>
  <c r="Q85" i="1"/>
  <c r="G67" i="3"/>
  <c r="G64" i="3"/>
  <c r="G59" i="3"/>
  <c r="G53" i="3"/>
  <c r="G48" i="3"/>
  <c r="G44" i="3"/>
  <c r="G39" i="3"/>
  <c r="G33" i="3"/>
  <c r="G68" i="3" s="1"/>
  <c r="G24" i="3"/>
  <c r="G17" i="3"/>
  <c r="G14" i="3"/>
  <c r="G9" i="3"/>
  <c r="H99" i="2"/>
  <c r="H98" i="2"/>
  <c r="J97" i="2"/>
  <c r="I97" i="2"/>
  <c r="H97" i="2"/>
  <c r="G97" i="2"/>
  <c r="J96" i="2"/>
  <c r="I96" i="2"/>
  <c r="H96" i="2"/>
  <c r="G96" i="2"/>
  <c r="J95" i="2"/>
  <c r="I95" i="2"/>
  <c r="J94" i="2"/>
  <c r="I94" i="2"/>
  <c r="J93" i="2"/>
  <c r="I93" i="2"/>
  <c r="J91" i="2"/>
  <c r="I91" i="2"/>
  <c r="H91" i="2"/>
  <c r="G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1" i="2"/>
  <c r="I81" i="2"/>
  <c r="J80" i="2"/>
  <c r="I80" i="2"/>
  <c r="H80" i="2"/>
  <c r="G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0" i="2"/>
  <c r="I70" i="2"/>
  <c r="H70" i="2"/>
  <c r="G70" i="2"/>
  <c r="J69" i="2"/>
  <c r="I69" i="2"/>
  <c r="J68" i="2"/>
  <c r="I68" i="2"/>
  <c r="J67" i="2"/>
  <c r="I67" i="2"/>
  <c r="J65" i="2"/>
  <c r="I65" i="2"/>
  <c r="H65" i="2"/>
  <c r="G65" i="2"/>
  <c r="J64" i="2"/>
  <c r="I64" i="2"/>
  <c r="J62" i="2"/>
  <c r="I62" i="2"/>
  <c r="H62" i="2"/>
  <c r="G62" i="2"/>
  <c r="J61" i="2"/>
  <c r="I61" i="2"/>
  <c r="J60" i="2"/>
  <c r="I60" i="2"/>
  <c r="J59" i="2"/>
  <c r="I59" i="2"/>
  <c r="J57" i="2"/>
  <c r="I57" i="2"/>
  <c r="H57" i="2"/>
  <c r="G57" i="2"/>
  <c r="J56" i="2"/>
  <c r="I56" i="2"/>
  <c r="J55" i="2"/>
  <c r="I55" i="2"/>
  <c r="J54" i="2"/>
  <c r="I54" i="2"/>
  <c r="J53" i="2"/>
  <c r="I53" i="2"/>
  <c r="J51" i="2"/>
  <c r="I51" i="2"/>
  <c r="H51" i="2"/>
  <c r="G51" i="2"/>
  <c r="J50" i="2"/>
  <c r="I50" i="2"/>
  <c r="J49" i="2"/>
  <c r="I49" i="2"/>
  <c r="J48" i="2"/>
  <c r="I48" i="2"/>
  <c r="J46" i="2"/>
  <c r="I46" i="2"/>
  <c r="H46" i="2"/>
  <c r="G46" i="2"/>
  <c r="J45" i="2"/>
  <c r="I45" i="2"/>
  <c r="J44" i="2"/>
  <c r="I44" i="2"/>
  <c r="J42" i="2"/>
  <c r="I42" i="2"/>
  <c r="H42" i="2"/>
  <c r="G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H32" i="2"/>
  <c r="H31" i="2"/>
  <c r="J30" i="2"/>
  <c r="H30" i="2"/>
  <c r="G30" i="2"/>
  <c r="I30" i="2" s="1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1" i="2"/>
  <c r="I21" i="2"/>
  <c r="H21" i="2"/>
  <c r="G21" i="2"/>
  <c r="J20" i="2"/>
  <c r="I20" i="2"/>
  <c r="J18" i="2"/>
  <c r="I18" i="2"/>
  <c r="H18" i="2"/>
  <c r="G18" i="2"/>
  <c r="J17" i="2"/>
  <c r="I17" i="2"/>
  <c r="J16" i="2"/>
  <c r="I16" i="2"/>
  <c r="J15" i="2"/>
  <c r="I15" i="2"/>
  <c r="J13" i="2"/>
  <c r="I13" i="2"/>
  <c r="H13" i="2"/>
  <c r="G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P307" i="1"/>
  <c r="P308" i="1" s="1"/>
  <c r="Q291" i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P287" i="1"/>
  <c r="Q285" i="1"/>
  <c r="Q286" i="1" s="1"/>
  <c r="Q287" i="1" s="1"/>
  <c r="P283" i="1"/>
  <c r="Q254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52" i="1"/>
  <c r="P252" i="1"/>
  <c r="Q251" i="1"/>
  <c r="P247" i="1"/>
  <c r="Q246" i="1"/>
  <c r="Q247" i="1" s="1"/>
  <c r="P244" i="1"/>
  <c r="Q234" i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P232" i="1"/>
  <c r="Q231" i="1"/>
  <c r="Q232" i="1" s="1"/>
  <c r="P229" i="1"/>
  <c r="P248" i="1" s="1"/>
  <c r="Q219" i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48" i="1" s="1"/>
  <c r="P215" i="1"/>
  <c r="Q211" i="1"/>
  <c r="Q212" i="1" s="1"/>
  <c r="Q213" i="1" s="1"/>
  <c r="Q214" i="1" s="1"/>
  <c r="Q215" i="1" s="1"/>
  <c r="P209" i="1"/>
  <c r="Q208" i="1"/>
  <c r="Q209" i="1" s="1"/>
  <c r="P206" i="1"/>
  <c r="Q199" i="1"/>
  <c r="Q200" i="1" s="1"/>
  <c r="Q201" i="1" s="1"/>
  <c r="Q202" i="1" s="1"/>
  <c r="Q203" i="1" s="1"/>
  <c r="Q204" i="1" s="1"/>
  <c r="Q205" i="1" s="1"/>
  <c r="Q206" i="1" s="1"/>
  <c r="P195" i="1"/>
  <c r="Q194" i="1"/>
  <c r="Q195" i="1" s="1"/>
  <c r="P192" i="1"/>
  <c r="P196" i="1" s="1"/>
  <c r="Q187" i="1"/>
  <c r="Q188" i="1" s="1"/>
  <c r="Q189" i="1" s="1"/>
  <c r="Q190" i="1" s="1"/>
  <c r="Q191" i="1" s="1"/>
  <c r="Q192" i="1" s="1"/>
  <c r="P183" i="1"/>
  <c r="Q181" i="1"/>
  <c r="Q182" i="1" s="1"/>
  <c r="Q183" i="1" s="1"/>
  <c r="P179" i="1"/>
  <c r="Q174" i="1"/>
  <c r="Q175" i="1" s="1"/>
  <c r="Q176" i="1" s="1"/>
  <c r="Q177" i="1" s="1"/>
  <c r="Q178" i="1" s="1"/>
  <c r="Q179" i="1" s="1"/>
  <c r="P172" i="1"/>
  <c r="Q171" i="1"/>
  <c r="Q172" i="1" s="1"/>
  <c r="P167" i="1"/>
  <c r="Q164" i="1"/>
  <c r="Q165" i="1" s="1"/>
  <c r="Q166" i="1" s="1"/>
  <c r="Q167" i="1" s="1"/>
  <c r="P162" i="1"/>
  <c r="Q156" i="1"/>
  <c r="Q157" i="1" s="1"/>
  <c r="Q158" i="1" s="1"/>
  <c r="Q159" i="1" s="1"/>
  <c r="Q160" i="1" s="1"/>
  <c r="Q161" i="1" s="1"/>
  <c r="Q162" i="1" s="1"/>
  <c r="P154" i="1"/>
  <c r="P168" i="1" s="1"/>
  <c r="Q147" i="1"/>
  <c r="Q148" i="1" s="1"/>
  <c r="Q149" i="1" s="1"/>
  <c r="Q150" i="1" s="1"/>
  <c r="Q151" i="1" s="1"/>
  <c r="Q152" i="1" s="1"/>
  <c r="Q153" i="1" s="1"/>
  <c r="Q154" i="1" s="1"/>
  <c r="Q168" i="1" s="1"/>
  <c r="Q143" i="1"/>
  <c r="P140" i="1"/>
  <c r="Q138" i="1"/>
  <c r="Q139" i="1" s="1"/>
  <c r="Q140" i="1" s="1"/>
  <c r="P136" i="1"/>
  <c r="Q128" i="1"/>
  <c r="Q129" i="1" s="1"/>
  <c r="Q130" i="1" s="1"/>
  <c r="Q131" i="1" s="1"/>
  <c r="Q132" i="1" s="1"/>
  <c r="Q133" i="1" s="1"/>
  <c r="Q134" i="1" s="1"/>
  <c r="Q135" i="1" s="1"/>
  <c r="Q136" i="1" s="1"/>
  <c r="P126" i="1"/>
  <c r="Q124" i="1"/>
  <c r="Q125" i="1" s="1"/>
  <c r="Q126" i="1" s="1"/>
  <c r="P122" i="1"/>
  <c r="Q117" i="1"/>
  <c r="Q118" i="1" s="1"/>
  <c r="Q119" i="1" s="1"/>
  <c r="Q120" i="1" s="1"/>
  <c r="Q121" i="1" s="1"/>
  <c r="Q122" i="1" s="1"/>
  <c r="P110" i="1"/>
  <c r="Q106" i="1"/>
  <c r="Q107" i="1" s="1"/>
  <c r="Q108" i="1" s="1"/>
  <c r="Q109" i="1" s="1"/>
  <c r="Q110" i="1" s="1"/>
  <c r="P104" i="1"/>
  <c r="Q88" i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P83" i="1"/>
  <c r="Q78" i="1"/>
  <c r="Q79" i="1" s="1"/>
  <c r="Q80" i="1" s="1"/>
  <c r="Q81" i="1" s="1"/>
  <c r="Q82" i="1" s="1"/>
  <c r="Q83" i="1" s="1"/>
  <c r="Q73" i="1"/>
  <c r="Q74" i="1" s="1"/>
  <c r="Q75" i="1" s="1"/>
  <c r="Q76" i="1" s="1"/>
  <c r="P69" i="1"/>
  <c r="P70" i="1" s="1"/>
  <c r="Q52" i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P48" i="1"/>
  <c r="Q45" i="1"/>
  <c r="Q46" i="1" s="1"/>
  <c r="Q47" i="1" s="1"/>
  <c r="Q48" i="1" s="1"/>
  <c r="P43" i="1"/>
  <c r="Q41" i="1"/>
  <c r="Q42" i="1" s="1"/>
  <c r="Q43" i="1" s="1"/>
  <c r="P39" i="1"/>
  <c r="P49" i="1" s="1"/>
  <c r="Q36" i="1"/>
  <c r="Q37" i="1" s="1"/>
  <c r="Q38" i="1" s="1"/>
  <c r="Q39" i="1" s="1"/>
  <c r="P32" i="1"/>
  <c r="Q20" i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P18" i="1"/>
  <c r="Q12" i="1"/>
  <c r="Q13" i="1" s="1"/>
  <c r="Q14" i="1" s="1"/>
  <c r="Q15" i="1" s="1"/>
  <c r="Q16" i="1" s="1"/>
  <c r="Q17" i="1" s="1"/>
  <c r="Q18" i="1" s="1"/>
  <c r="P10" i="1"/>
  <c r="Q9" i="1"/>
  <c r="Q10" i="1" s="1"/>
  <c r="P7" i="1"/>
  <c r="Q6" i="1"/>
  <c r="Q7" i="1" s="1"/>
  <c r="Q196" i="1" l="1"/>
  <c r="P216" i="1"/>
  <c r="Q49" i="1"/>
  <c r="Q216" i="1"/>
  <c r="P141" i="1"/>
  <c r="P184" i="1"/>
  <c r="P288" i="1"/>
  <c r="P33" i="1"/>
  <c r="Q141" i="1"/>
  <c r="Q111" i="1"/>
  <c r="Q184" i="1"/>
  <c r="P309" i="1"/>
  <c r="Q33" i="1"/>
  <c r="Q288" i="1"/>
  <c r="G25" i="3"/>
  <c r="G26" i="3" s="1"/>
  <c r="G69" i="3" s="1"/>
  <c r="G70" i="3" s="1"/>
  <c r="G31" i="2"/>
  <c r="G32" i="2" s="1"/>
  <c r="G98" i="2" s="1"/>
  <c r="Q309" i="1" l="1"/>
  <c r="Q112" i="1"/>
  <c r="Q113" i="1" s="1"/>
  <c r="Q310" i="1" s="1"/>
  <c r="Q311" i="1" s="1"/>
  <c r="I31" i="2"/>
  <c r="I32" i="2"/>
  <c r="J32" i="2"/>
  <c r="J31" i="2"/>
  <c r="G99" i="2"/>
  <c r="J98" i="2"/>
  <c r="I98" i="2"/>
  <c r="J99" i="2" l="1"/>
  <c r="I99" i="2"/>
  <c r="P76" i="1"/>
  <c r="P111" i="1" s="1"/>
  <c r="P112" i="1" s="1"/>
  <c r="P113" i="1" s="1"/>
  <c r="P310" i="1" s="1"/>
  <c r="P311" i="1" s="1"/>
</calcChain>
</file>

<file path=xl/sharedStrings.xml><?xml version="1.0" encoding="utf-8"?>
<sst xmlns="http://schemas.openxmlformats.org/spreadsheetml/2006/main" count="1192" uniqueCount="426">
  <si>
    <t>Type</t>
  </si>
  <si>
    <t>Date</t>
  </si>
  <si>
    <t>Num</t>
  </si>
  <si>
    <t>Name</t>
  </si>
  <si>
    <t>Memo</t>
  </si>
  <si>
    <t>Clr</t>
  </si>
  <si>
    <t>Split</t>
  </si>
  <si>
    <t>Original Amount</t>
  </si>
  <si>
    <t>Paid Amount</t>
  </si>
  <si>
    <t>Balance</t>
  </si>
  <si>
    <t>Ordinary Income/Expense</t>
  </si>
  <si>
    <t>Income</t>
  </si>
  <si>
    <t>Swim Meet Revenue</t>
  </si>
  <si>
    <t>EZ Leadership Meet Revenue</t>
  </si>
  <si>
    <t>Total EZ Leadership Meet Revenue</t>
  </si>
  <si>
    <t>International Invite Revenue</t>
  </si>
  <si>
    <t>Total International Invite Revenue</t>
  </si>
  <si>
    <t>Winter Championships Revenue</t>
  </si>
  <si>
    <t>Total Winter Championships Revenue</t>
  </si>
  <si>
    <t>Swim Meet Surcharges</t>
  </si>
  <si>
    <t>Total Swim Meet Surcharges</t>
  </si>
  <si>
    <t>Total Swim Meet Revenue</t>
  </si>
  <si>
    <t>All Star Revenue</t>
  </si>
  <si>
    <t>Age Group Event Revenue</t>
  </si>
  <si>
    <t>Total Age Group Event Revenue</t>
  </si>
  <si>
    <t>Senior Event Revenue</t>
  </si>
  <si>
    <t>Total Senior Event Revenue</t>
  </si>
  <si>
    <t>Age Group Summer Zones Revenue</t>
  </si>
  <si>
    <t>Total Age Group Summer Zones Revenue</t>
  </si>
  <si>
    <t>Total All Star Revenue</t>
  </si>
  <si>
    <t>Investments</t>
  </si>
  <si>
    <t>Interest- Savings/Short-term CD</t>
  </si>
  <si>
    <t>Total Interest- Savings/Short-term CD</t>
  </si>
  <si>
    <t>Total Investments</t>
  </si>
  <si>
    <t>Other Revenues</t>
  </si>
  <si>
    <t>Athlete Travel Surcharge</t>
  </si>
  <si>
    <t>Total Athlete Travel Surcharge</t>
  </si>
  <si>
    <t>Registration Receipts</t>
  </si>
  <si>
    <t>Total Registration Receipts</t>
  </si>
  <si>
    <t>Fines</t>
  </si>
  <si>
    <t>Total Fines</t>
  </si>
  <si>
    <t>Total Other Revenues</t>
  </si>
  <si>
    <t>Total Income</t>
  </si>
  <si>
    <t>Gross Profit</t>
  </si>
  <si>
    <t>Expense</t>
  </si>
  <si>
    <t>Committee &amp; Chair Expenses</t>
  </si>
  <si>
    <t>Admin</t>
  </si>
  <si>
    <t>Total Admin</t>
  </si>
  <si>
    <t>Safe Sport</t>
  </si>
  <si>
    <t>Total Safe Sport</t>
  </si>
  <si>
    <t>Senior</t>
  </si>
  <si>
    <t>Total Senior</t>
  </si>
  <si>
    <t>Officials</t>
  </si>
  <si>
    <t>Total Officials</t>
  </si>
  <si>
    <t>Total Committee &amp; Chair Expenses</t>
  </si>
  <si>
    <t>Club Support</t>
  </si>
  <si>
    <t>Total Club Support</t>
  </si>
  <si>
    <t>All Star Expenses</t>
  </si>
  <si>
    <t>Age Group Event Expenses</t>
  </si>
  <si>
    <t>Total Age Group Event Expenses</t>
  </si>
  <si>
    <t>Senior Event Expenses</t>
  </si>
  <si>
    <t>Total Senior Event Expenses</t>
  </si>
  <si>
    <t>Age Group Summer Zones Expenses</t>
  </si>
  <si>
    <t>Ö</t>
  </si>
  <si>
    <t>Total Age Group Summer Zones Expenses</t>
  </si>
  <si>
    <t>Total All Star Expenses</t>
  </si>
  <si>
    <t>Athlete Support</t>
  </si>
  <si>
    <t>Outreach Travel</t>
  </si>
  <si>
    <t>Total Outreach Travel</t>
  </si>
  <si>
    <t>Athlete Travel</t>
  </si>
  <si>
    <t>Total Athlete Travel</t>
  </si>
  <si>
    <t>Scholarship</t>
  </si>
  <si>
    <t>Total Scholarship</t>
  </si>
  <si>
    <t>Total Athlete Support</t>
  </si>
  <si>
    <t>Business Expenses</t>
  </si>
  <si>
    <t>Computer Software</t>
  </si>
  <si>
    <t>Total Computer Software</t>
  </si>
  <si>
    <t>Internet</t>
  </si>
  <si>
    <t>Total Internet</t>
  </si>
  <si>
    <t>Total Business Expenses</t>
  </si>
  <si>
    <t>Operations Expenses</t>
  </si>
  <si>
    <t>Contract Services</t>
  </si>
  <si>
    <t>Total Contract Services</t>
  </si>
  <si>
    <t>Postage/Mailing Services</t>
  </si>
  <si>
    <t>Total Postage/Mailing Services</t>
  </si>
  <si>
    <t>Supplies</t>
  </si>
  <si>
    <t>Total Supplies</t>
  </si>
  <si>
    <t>Total Operations Expenses</t>
  </si>
  <si>
    <t>Other Expenses</t>
  </si>
  <si>
    <t>PayPal Fees</t>
  </si>
  <si>
    <t>Total PayPal Fees</t>
  </si>
  <si>
    <t>Bank Charges</t>
  </si>
  <si>
    <t>Total Bank Charges</t>
  </si>
  <si>
    <t>Registrations Remitted to USA-S</t>
  </si>
  <si>
    <t>Total Registrations Remitted to USA-S</t>
  </si>
  <si>
    <t>Miscellaneous Expenses</t>
  </si>
  <si>
    <t>Total Miscellaneous Expenses</t>
  </si>
  <si>
    <t>Total Other Expenses</t>
  </si>
  <si>
    <t>Swim Meet Expenses</t>
  </si>
  <si>
    <t>Winter Champs Contract Svcs</t>
  </si>
  <si>
    <t>Total Winter Champs Contract Svcs</t>
  </si>
  <si>
    <t>Winter Championships Expenses</t>
  </si>
  <si>
    <t>Total Winter Championships Expenses</t>
  </si>
  <si>
    <t>Swim Meet Expenses - Other</t>
  </si>
  <si>
    <t>Total Swim Meet Expenses - Other</t>
  </si>
  <si>
    <t>Total Swim Meet Expenses</t>
  </si>
  <si>
    <t>Travel Expenses</t>
  </si>
  <si>
    <t>Transportation</t>
  </si>
  <si>
    <t>Total Transportation</t>
  </si>
  <si>
    <t>Total Travel Expenses</t>
  </si>
  <si>
    <t>Total Expense</t>
  </si>
  <si>
    <t>Net Ordinary Income</t>
  </si>
  <si>
    <t>Net Income</t>
  </si>
  <si>
    <t>Deposit</t>
  </si>
  <si>
    <t>Credit Card Charge</t>
  </si>
  <si>
    <t>Check</t>
  </si>
  <si>
    <t>General Journal</t>
  </si>
  <si>
    <t>Credit Card Credit</t>
  </si>
  <si>
    <t>604156</t>
  </si>
  <si>
    <t>606</t>
  </si>
  <si>
    <t>1005</t>
  </si>
  <si>
    <t>74180</t>
  </si>
  <si>
    <t>DEBIT</t>
  </si>
  <si>
    <t>1242</t>
  </si>
  <si>
    <t>1243</t>
  </si>
  <si>
    <t>1244</t>
  </si>
  <si>
    <t>1245</t>
  </si>
  <si>
    <t>1246</t>
  </si>
  <si>
    <t>1247</t>
  </si>
  <si>
    <t>1248</t>
  </si>
  <si>
    <t>1249</t>
  </si>
  <si>
    <t>BYR 9R</t>
  </si>
  <si>
    <t>1238</t>
  </si>
  <si>
    <t>1254</t>
  </si>
  <si>
    <t>1225</t>
  </si>
  <si>
    <t>1226</t>
  </si>
  <si>
    <t>1220</t>
  </si>
  <si>
    <t>1219</t>
  </si>
  <si>
    <t>1256</t>
  </si>
  <si>
    <t>1216</t>
  </si>
  <si>
    <t>1222</t>
  </si>
  <si>
    <t>1223</t>
  </si>
  <si>
    <t>1232</t>
  </si>
  <si>
    <t>1233</t>
  </si>
  <si>
    <t>1239</t>
  </si>
  <si>
    <t>1240</t>
  </si>
  <si>
    <t>1253</t>
  </si>
  <si>
    <t>1215</t>
  </si>
  <si>
    <t>1218</t>
  </si>
  <si>
    <t>1221</t>
  </si>
  <si>
    <t>1224</t>
  </si>
  <si>
    <t>1234</t>
  </si>
  <si>
    <t>1235</t>
  </si>
  <si>
    <t>1241</t>
  </si>
  <si>
    <t>1217</t>
  </si>
  <si>
    <t>EFT</t>
  </si>
  <si>
    <t>1227</t>
  </si>
  <si>
    <t>1228</t>
  </si>
  <si>
    <t>1229</t>
  </si>
  <si>
    <t>1230</t>
  </si>
  <si>
    <t>1231</t>
  </si>
  <si>
    <t>BYR 8</t>
  </si>
  <si>
    <t>1236</t>
  </si>
  <si>
    <t>1237</t>
  </si>
  <si>
    <t>BYR 8R</t>
  </si>
  <si>
    <t>1255</t>
  </si>
  <si>
    <t>1252</t>
  </si>
  <si>
    <t>1250</t>
  </si>
  <si>
    <t>1251</t>
  </si>
  <si>
    <t>Key Bank</t>
  </si>
  <si>
    <t>USA Swimming</t>
  </si>
  <si>
    <t>Swim Outlet</t>
  </si>
  <si>
    <t>Hannaford Supermarket</t>
  </si>
  <si>
    <t>Unites States Government Store</t>
  </si>
  <si>
    <t>United States Government Store</t>
  </si>
  <si>
    <t>Jim Dand</t>
  </si>
  <si>
    <t>Rick Inman</t>
  </si>
  <si>
    <t>Elizabeth Jacobson</t>
  </si>
  <si>
    <t>Cameron Johnson</t>
  </si>
  <si>
    <t>Glenn Macpherson</t>
  </si>
  <si>
    <t>Michelle Perry</t>
  </si>
  <si>
    <t>Mia Pollis</t>
  </si>
  <si>
    <t>Kate Scott</t>
  </si>
  <si>
    <t>Pay Pal</t>
  </si>
  <si>
    <t>CCSC</t>
  </si>
  <si>
    <t>Staples</t>
  </si>
  <si>
    <t>Portland Pie Company</t>
  </si>
  <si>
    <t>Jacob Pebley</t>
  </si>
  <si>
    <t>Heidi Frothingham</t>
  </si>
  <si>
    <t>Amato's</t>
  </si>
  <si>
    <t>Amazon</t>
  </si>
  <si>
    <t>Jim Willis</t>
  </si>
  <si>
    <t>Bath Area Family YMCA (LRSC)</t>
  </si>
  <si>
    <t>Todd Larlee</t>
  </si>
  <si>
    <t>Alissa York</t>
  </si>
  <si>
    <t>Polly Cohen</t>
  </si>
  <si>
    <t>Matt Montgomery</t>
  </si>
  <si>
    <t>Erik Schulz</t>
  </si>
  <si>
    <t>McKayla Kendall</t>
  </si>
  <si>
    <t>Alison Bragg</t>
  </si>
  <si>
    <t>Hy-Tek Sports</t>
  </si>
  <si>
    <t>JotForm</t>
  </si>
  <si>
    <t>ZOOM</t>
  </si>
  <si>
    <t>Maine Hosting Solutions</t>
  </si>
  <si>
    <t>Mary Ellen Tynan</t>
  </si>
  <si>
    <t>USPS</t>
  </si>
  <si>
    <t>Hasty Awards</t>
  </si>
  <si>
    <t>Henry Clauson</t>
  </si>
  <si>
    <t>Olivia Tighe</t>
  </si>
  <si>
    <t>Marissa Rossouw</t>
  </si>
  <si>
    <t>Marlena Faxon</t>
  </si>
  <si>
    <t>Stacy Kennard</t>
  </si>
  <si>
    <t>Holly Hatch</t>
  </si>
  <si>
    <t>DoorDash</t>
  </si>
  <si>
    <t>Alan Sanders</t>
  </si>
  <si>
    <t>Bullshirt Custom Apparel</t>
  </si>
  <si>
    <t>Fabric Sign Guys</t>
  </si>
  <si>
    <t>Petty Cash</t>
  </si>
  <si>
    <t>BJ's Wholesale Club</t>
  </si>
  <si>
    <t>Walmart</t>
  </si>
  <si>
    <t>Shaw's</t>
  </si>
  <si>
    <t>Wild Oats Bakery &amp; Cafe</t>
  </si>
  <si>
    <t>The Great Impasta</t>
  </si>
  <si>
    <t>Dunkin Donuts</t>
  </si>
  <si>
    <t>Antigoni's Pizza</t>
  </si>
  <si>
    <t>Firehouse Subs</t>
  </si>
  <si>
    <t>Jersey Mike's</t>
  </si>
  <si>
    <t>Comfort Inn</t>
  </si>
  <si>
    <t>Bowdoin College</t>
  </si>
  <si>
    <t>LRSC</t>
  </si>
  <si>
    <t>Delta Air Lines</t>
  </si>
  <si>
    <t>American Airlines</t>
  </si>
  <si>
    <t>United Airlines</t>
  </si>
  <si>
    <t>Dollar Car Rental</t>
  </si>
  <si>
    <t>Southwest Airlines</t>
  </si>
  <si>
    <t>Jet Blue</t>
  </si>
  <si>
    <t>Allianz Travel Insurance</t>
  </si>
  <si>
    <t>Event Sponsor MAINE LOBSTER NOW</t>
  </si>
  <si>
    <t>30% revenue share Summer LCM Champs apparel sales</t>
  </si>
  <si>
    <t>admissions, heat sheets, time trials</t>
  </si>
  <si>
    <t>LRSC SEAL SSC</t>
  </si>
  <si>
    <t>DEFY Kingfish LRSC PBAY meet fees</t>
  </si>
  <si>
    <t>NS SMAC UN WCCU BYB TCST CMA CCSC MMD SYT MDIY ABF</t>
  </si>
  <si>
    <t>BYB overpymt</t>
  </si>
  <si>
    <t>MMD</t>
  </si>
  <si>
    <t>CMA SEAL</t>
  </si>
  <si>
    <t>CMA</t>
  </si>
  <si>
    <t>CMA SEAL BYB</t>
  </si>
  <si>
    <t>SSC, LRSC, Kennard, Shields, Swim Works</t>
  </si>
  <si>
    <t>SEAL CMA</t>
  </si>
  <si>
    <t>LRSC, Dennis, Morin, Jachimowicz</t>
  </si>
  <si>
    <t>MMD SEAL BYB CAC-CT</t>
  </si>
  <si>
    <t>PHX-NE</t>
  </si>
  <si>
    <t>Bowdoin Open pmt</t>
  </si>
  <si>
    <t>Pine Tree Cluster Swim Team</t>
  </si>
  <si>
    <t>MMD CMA SSC</t>
  </si>
  <si>
    <t>Jacob Pebley Clinic &amp; Meet</t>
  </si>
  <si>
    <t>JCCS  Jacob Pebley Clinic &amp; Meet</t>
  </si>
  <si>
    <t>11/06/2022 Senior Training Event</t>
  </si>
  <si>
    <t>DEFY CMA MDIY</t>
  </si>
  <si>
    <t>Refunds CMA SYT</t>
  </si>
  <si>
    <t>Interest</t>
  </si>
  <si>
    <t>MC Business Rewards 115K points redemption</t>
  </si>
  <si>
    <t>KeyBank MC Rewards Points Redemption 147,000 pts</t>
  </si>
  <si>
    <t>SSC CMA</t>
  </si>
  <si>
    <t>Emily Caras Snyder Foundation donation</t>
  </si>
  <si>
    <t>SEAL</t>
  </si>
  <si>
    <t>NS SMAC UN WCCU BYB TCST CMA CCSC MMD SYT MDIY</t>
  </si>
  <si>
    <t>KVY CMA</t>
  </si>
  <si>
    <t>SEPT 2022 registrations (MESI portion)</t>
  </si>
  <si>
    <t>LRSC WCCU BYB CMA SSC</t>
  </si>
  <si>
    <t>OCT 2022 registrations</t>
  </si>
  <si>
    <t>MMD SMAC DEFY MDIY SEAL SSC WCY PBAY</t>
  </si>
  <si>
    <t>Steven Cox; KVY</t>
  </si>
  <si>
    <t>NOV 2022 registrations MESI portion</t>
  </si>
  <si>
    <t>MVSC LRSC DEFY SYT TCST MDIY</t>
  </si>
  <si>
    <t>DEC 2022 registrations MESI portion</t>
  </si>
  <si>
    <t>PPSC CMA MMD BYB</t>
  </si>
  <si>
    <t>JAN 2023 registrations MESI share</t>
  </si>
  <si>
    <t>JAN 2023 registration proceeds</t>
  </si>
  <si>
    <t>BYB</t>
  </si>
  <si>
    <t>MAR 2023 registration proceeds</t>
  </si>
  <si>
    <t>CMA MMD</t>
  </si>
  <si>
    <t>TCST</t>
  </si>
  <si>
    <t>TCST CCSC</t>
  </si>
  <si>
    <t>Swim Caps for future event giveaways, etc.</t>
  </si>
  <si>
    <t>park pass for USA-S Fdtn auction</t>
  </si>
  <si>
    <t>Match Up SAFE SPORT promo products</t>
  </si>
  <si>
    <t>Match Up SAFE SPORT promo items for Winter Champs</t>
  </si>
  <si>
    <t>High School Swim Meet Observations</t>
  </si>
  <si>
    <t>Officials Training THANK YOU gift card Ken Galica</t>
  </si>
  <si>
    <t>replacement stopwatches (20), USA-S DQ slips &amp; scratch card slips</t>
  </si>
  <si>
    <t>Reverse of GJE BYR 9 -- For CHK 1173 voided on 04/09/2023</t>
  </si>
  <si>
    <t>Stipend 01/29/2023 12&amp;U Clinic &amp; Meet event</t>
  </si>
  <si>
    <t>reimbursement: H2O for 01/29/2023 Jacob Pebley Clinic</t>
  </si>
  <si>
    <t>Swim Caps 11/06/2022 Senior Training event</t>
  </si>
  <si>
    <t>Pizzas 11/06/2022 Senior Training event</t>
  </si>
  <si>
    <t>Prizes for Shoot-out winners (2 $25 gift cards)</t>
  </si>
  <si>
    <t>gift cards for 11/06/2022 Senior Training event &amp; meet</t>
  </si>
  <si>
    <t>Reimburse CHIPS 11/06/22 Senionr Training Event/Meet</t>
  </si>
  <si>
    <t>Pool Rental 11/06/22 Senionr Training Event/Meet</t>
  </si>
  <si>
    <t>Summer Eastern Zones coach stipend &amp; expense reimbursement</t>
  </si>
  <si>
    <t>EZ reimb</t>
  </si>
  <si>
    <t>Outreach Travel Reimb for Parker Richards (MDIY)</t>
  </si>
  <si>
    <t>Athlete reimburse JUNIOR NATIONALS</t>
  </si>
  <si>
    <t>Audrey Cohen - FINA World Cup reimb</t>
  </si>
  <si>
    <t>Athlete Reimb - Nick Partridge FINA World Cup</t>
  </si>
  <si>
    <t>Ethan Schulz Jr Nat'ls Meet reimb</t>
  </si>
  <si>
    <t>Audrey Cohen Jr Nat'ls Meet reimb</t>
  </si>
  <si>
    <t>2022 Emily Caras Snyder Scholarship award (Year 1 of 4)</t>
  </si>
  <si>
    <t>2022 MESI Impact Award</t>
  </si>
  <si>
    <t>ZOOM licenses</t>
  </si>
  <si>
    <t>MESI website annual fee</t>
  </si>
  <si>
    <t>AUGUST 2022 (62 hours) &amp; SEPT 2022 advance ($607.75)</t>
  </si>
  <si>
    <t>SEPT 2022 (62 hours) less &amp; SEPT 2022 advance ($607.75) paid in AUG 2022</t>
  </si>
  <si>
    <t>OCT 2022 (92.50 hours)</t>
  </si>
  <si>
    <t>NOV 2022 (52.25 hours)</t>
  </si>
  <si>
    <t>DEC 2022 (84.50 hours)</t>
  </si>
  <si>
    <t>JAN 2023 (77 hours)</t>
  </si>
  <si>
    <t>FEB 2023 87.50 hours</t>
  </si>
  <si>
    <t>MESI enamel pins (500)</t>
  </si>
  <si>
    <t>Service Charge</t>
  </si>
  <si>
    <t>AUG 2022 registrations</t>
  </si>
  <si>
    <t>Reimburse USA-S annual membership registration</t>
  </si>
  <si>
    <t>For CHK 1230 voided on 03/04/2023</t>
  </si>
  <si>
    <t>Reverse of GJE BYR 8 -- For CHK 1230 voided on 03/04/2023</t>
  </si>
  <si>
    <t>Winter Champs - HYTEK computer operator</t>
  </si>
  <si>
    <t>metal H2O bottles w/ carabiner PARTIAL PYMT</t>
  </si>
  <si>
    <t>Meet Logo 80 x 80 fabric sign</t>
  </si>
  <si>
    <t>Winter Champs meet supplies</t>
  </si>
  <si>
    <t>CASH BOX for Winter Champs meet 03/16-19/2023</t>
  </si>
  <si>
    <t>Winter Champs HOSPITALITY - bottled H2O &amp; ice</t>
  </si>
  <si>
    <t>Hospitality fruit, breakfast bars, chips, chocolate, candy, etc</t>
  </si>
  <si>
    <t>napkins, cups, plates, bowls, etc</t>
  </si>
  <si>
    <t>supplies for scorer's table, AO table, admissions table, meet director, etc.</t>
  </si>
  <si>
    <t>Winter Champs HOSPITALITY - fruit &amp; assorted seltzers</t>
  </si>
  <si>
    <t>Session 7 (Sun PM) Athletes Tropical themed items</t>
  </si>
  <si>
    <t>metal H2O bottles w/ carabiner BALANCE</t>
  </si>
  <si>
    <t>Senior Ceremony assorted single stem flowers</t>
  </si>
  <si>
    <t>bags of ice</t>
  </si>
  <si>
    <t>paper for scorer's table (ASanders) &amp; programs</t>
  </si>
  <si>
    <t>Session 5 (Sat pm) meal</t>
  </si>
  <si>
    <t>Session 3 (Fri pm) meal</t>
  </si>
  <si>
    <t>Session 2 (Fri am) coffee, tea, hot chocolate, munchinks</t>
  </si>
  <si>
    <t>Session 1 (Thurs pm) meal</t>
  </si>
  <si>
    <t>Session 4 (Sat am) coffee, tea, hot chocolate, munchinks</t>
  </si>
  <si>
    <t>Session 7 (Sun pm) meal</t>
  </si>
  <si>
    <t>Session 6 (Sun am) coffee, tea, hot chocolate, munchinks</t>
  </si>
  <si>
    <t>assorted seltzers</t>
  </si>
  <si>
    <t>Session 7 (Sun pm) meal (GLUTEN FREE order for LRSC ass't coach)</t>
  </si>
  <si>
    <t>hotel accommodations for Computer Operator (ASanders)</t>
  </si>
  <si>
    <t>hotel accommodations for Meet Director (HHatch)</t>
  </si>
  <si>
    <t>partial REFUND meet fees DEC 2022 Bowdoin Open</t>
  </si>
  <si>
    <t>DEC 2022 meet pymt</t>
  </si>
  <si>
    <t>USA-S National Age Group Summit Denver, CO</t>
  </si>
  <si>
    <t>Car rental Mighty 2500 Summit CO 11/04-06/2022</t>
  </si>
  <si>
    <t>airfare 2023 USA Swimming Workshop 04/20-23/2023</t>
  </si>
  <si>
    <t>airfare 2023 USA Swimming Workshop 04/20-23/2023 (JWillis - DEN to BOS)</t>
  </si>
  <si>
    <t>KeyBank Business Gold MM SVG</t>
  </si>
  <si>
    <t>KeyBank Business Rewards CKG</t>
  </si>
  <si>
    <t>KeyBank Business Tiered CD</t>
  </si>
  <si>
    <t>KeyBank Business CD 13mo 3.75%</t>
  </si>
  <si>
    <t>KeyBank Business Rewards MC</t>
  </si>
  <si>
    <t>Sep '22 - Aug 23</t>
  </si>
  <si>
    <t>Sep '21 - Aug 22</t>
  </si>
  <si>
    <t>$ Change</t>
  </si>
  <si>
    <t>% Change</t>
  </si>
  <si>
    <t>Winter Champs Trials Revenue</t>
  </si>
  <si>
    <t>Developmental Meet #2 Revenue</t>
  </si>
  <si>
    <t>Developmental Meet #1 Revenue</t>
  </si>
  <si>
    <t>Scholarship &amp; Award Donations</t>
  </si>
  <si>
    <t>Annual Banquet Revenue</t>
  </si>
  <si>
    <t>Miscellaneous Revenue</t>
  </si>
  <si>
    <t>Finance</t>
  </si>
  <si>
    <t>Athlete</t>
  </si>
  <si>
    <t>Diversity, Equity &amp; Inclusion</t>
  </si>
  <si>
    <t>Safe Sport Recognition</t>
  </si>
  <si>
    <t>Club Support - Other</t>
  </si>
  <si>
    <t>Outreach Meet Fees</t>
  </si>
  <si>
    <t>Business Registration Fees</t>
  </si>
  <si>
    <t>Accounting Fees</t>
  </si>
  <si>
    <t>Coaches Training &amp; Support</t>
  </si>
  <si>
    <t>Annual Banquet Expenses</t>
  </si>
  <si>
    <t>Memberships and Dues</t>
  </si>
  <si>
    <t>Other Expenses - Other</t>
  </si>
  <si>
    <t>Refunds</t>
  </si>
  <si>
    <t>Int'l Invite Contract Svcs</t>
  </si>
  <si>
    <t>Developmental Meet #2 Expenses</t>
  </si>
  <si>
    <t>Developmental Meet #1 Expenses</t>
  </si>
  <si>
    <t>Winter Champs Trials Expenses</t>
  </si>
  <si>
    <t>International Invite Expenses</t>
  </si>
  <si>
    <t>Lodging</t>
  </si>
  <si>
    <t>Meals</t>
  </si>
  <si>
    <t>Total Scholarship &amp; Award Donations</t>
  </si>
  <si>
    <t>Budget</t>
  </si>
  <si>
    <t>$ Over Budget</t>
  </si>
  <si>
    <t>% of Budget</t>
  </si>
  <si>
    <t>SCY Age Group Champs Revenue</t>
  </si>
  <si>
    <t>SCY Senior Champs Revenue</t>
  </si>
  <si>
    <t>Winter MESI-Sponsor Meet Rev</t>
  </si>
  <si>
    <t>Fall MESI-Sponsor Meet Revenue</t>
  </si>
  <si>
    <t>Summer LCM Championship Revenue</t>
  </si>
  <si>
    <t>11 - 14 Meet Revenue</t>
  </si>
  <si>
    <t>10 &amp; Under Trip Revenue</t>
  </si>
  <si>
    <t>All Star Revenue - Other</t>
  </si>
  <si>
    <t>MESI Grants</t>
  </si>
  <si>
    <t>Swimposium/Clinic Revenue</t>
  </si>
  <si>
    <t>Coaches</t>
  </si>
  <si>
    <t>Age Group</t>
  </si>
  <si>
    <t>Community Engagement</t>
  </si>
  <si>
    <t>Open Water</t>
  </si>
  <si>
    <t>Club Recognition</t>
  </si>
  <si>
    <t>11 - 14 Meet Expenses</t>
  </si>
  <si>
    <t>10 &amp; Under Trip Expenses</t>
  </si>
  <si>
    <t>Mileage</t>
  </si>
  <si>
    <t>MESI Sponsorships</t>
  </si>
  <si>
    <t>EZ Leadership Meet Expenses</t>
  </si>
  <si>
    <t>SCY Age Group Champs Expenses</t>
  </si>
  <si>
    <t>Winter MESI-Sponsor Meet Exp</t>
  </si>
  <si>
    <t>Fall MESI-Sponsor Meet Expense</t>
  </si>
  <si>
    <t>SCY Senior Champs Contract Svcs</t>
  </si>
  <si>
    <t>SCY Senior Champs Expenses</t>
  </si>
  <si>
    <t>Summer LCM Champs Contract Svcs</t>
  </si>
  <si>
    <t>Summer LCM Champs Expenses</t>
  </si>
  <si>
    <t>Conference/Convention/Meeting</t>
  </si>
  <si>
    <t>Total MESI Sponsorships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</si>
</sst>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;\-#,##0.00"/>
    <numFmt numFmtId="166" formatCode="#,##0.0#%;\-#,##0.0#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/>
    <xf numFmtId="49" fontId="1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49" fontId="4" fillId="0" borderId="0" xfId="0" applyNumberFormat="1" applyFont="1" applyAlignment="1">
      <alignment horizontal="centerContinuous"/>
    </xf>
    <xf numFmtId="165" fontId="4" fillId="0" borderId="0" xfId="0" applyNumberFormat="1" applyFont="1"/>
    <xf numFmtId="165" fontId="4" fillId="0" borderId="2" xfId="0" applyNumberFormat="1" applyFont="1" applyBorder="1"/>
    <xf numFmtId="165" fontId="4" fillId="0" borderId="0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3" fillId="0" borderId="5" xfId="0" applyNumberFormat="1" applyFont="1" applyBorder="1"/>
    <xf numFmtId="0" fontId="3" fillId="0" borderId="0" xfId="0" applyFont="1"/>
    <xf numFmtId="0" fontId="1" fillId="0" borderId="0" xfId="0" applyNumberFormat="1" applyFont="1"/>
    <xf numFmtId="49" fontId="1" fillId="0" borderId="0" xfId="0" applyNumberFormat="1" applyFont="1" applyBorder="1" applyAlignment="1">
      <alignment horizontal="centerContinuous"/>
    </xf>
    <xf numFmtId="49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66" fontId="4" fillId="0" borderId="0" xfId="0" applyNumberFormat="1" applyFont="1"/>
    <xf numFmtId="166" fontId="4" fillId="0" borderId="2" xfId="0" applyNumberFormat="1" applyFont="1" applyBorder="1"/>
    <xf numFmtId="166" fontId="4" fillId="0" borderId="0" xfId="0" applyNumberFormat="1" applyFont="1" applyBorder="1"/>
    <xf numFmtId="166" fontId="4" fillId="0" borderId="4" xfId="0" applyNumberFormat="1" applyFont="1" applyBorder="1"/>
    <xf numFmtId="166" fontId="4" fillId="0" borderId="3" xfId="0" applyNumberFormat="1" applyFont="1" applyBorder="1"/>
    <xf numFmtId="166" fontId="3" fillId="0" borderId="5" xfId="0" applyNumberFormat="1" applyFont="1" applyBorder="1"/>
    <xf numFmtId="0" fontId="3" fillId="0" borderId="0" xfId="0" applyNumberFormat="1" applyFont="1"/>
  </cellXfs>
  <cellStyles count="5">
    <cellStyle name="Normal" xfId="0" builtinId="0"/>
    <cellStyle name="Normal 2" xfId="1" xr:uid="{2A91523C-4BB4-4087-B79E-E804AC4D6818}"/>
    <cellStyle name="Normal 3" xfId="2" xr:uid="{67BD9FD9-8232-4D3D-A7DC-14D89B9B5EC8}"/>
    <cellStyle name="Normal 4" xfId="3" xr:uid="{09BA608D-FA73-4ADE-80F8-BD91676DA8A9}"/>
    <cellStyle name="Normal 5" xfId="4" xr:uid="{A8C9154B-FEB9-4B72-8F26-2EFBF4C67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93D2223E-0525-74E5-D980-534BD9A76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3860398B-D4DD-095C-CFF4-6867235F4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BA11-F25C-4CD9-83B6-6128EF196FF9}">
  <sheetPr codeName="Sheet2"/>
  <dimension ref="A1:J100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25" x14ac:dyDescent="0.25"/>
  <cols>
    <col min="1" max="5" width="3" style="29" customWidth="1"/>
    <col min="6" max="6" width="33.42578125" style="29" bestFit="1" customWidth="1"/>
    <col min="7" max="8" width="15.42578125" style="19" bestFit="1" customWidth="1"/>
    <col min="9" max="9" width="10.5703125" style="19" bestFit="1" customWidth="1"/>
    <col min="10" max="10" width="9.7109375" style="19" bestFit="1" customWidth="1"/>
    <col min="11" max="16384" width="9.140625" style="7"/>
  </cols>
  <sheetData>
    <row r="1" spans="1:10" ht="15" thickBot="1" x14ac:dyDescent="0.3">
      <c r="A1" s="4"/>
      <c r="B1" s="4"/>
      <c r="C1" s="4"/>
      <c r="D1" s="4"/>
      <c r="E1" s="4"/>
      <c r="F1" s="4"/>
      <c r="G1" s="20"/>
      <c r="H1" s="20"/>
      <c r="I1" s="20"/>
      <c r="J1" s="20"/>
    </row>
    <row r="2" spans="1:10" s="3" customFormat="1" ht="15.75" thickTop="1" thickBot="1" x14ac:dyDescent="0.3">
      <c r="A2" s="21"/>
      <c r="B2" s="21"/>
      <c r="C2" s="21"/>
      <c r="D2" s="21"/>
      <c r="E2" s="21"/>
      <c r="F2" s="21"/>
      <c r="G2" s="22" t="s">
        <v>363</v>
      </c>
      <c r="H2" s="22" t="s">
        <v>364</v>
      </c>
      <c r="I2" s="22" t="s">
        <v>365</v>
      </c>
      <c r="J2" s="22" t="s">
        <v>366</v>
      </c>
    </row>
    <row r="3" spans="1:10" ht="15" thickTop="1" x14ac:dyDescent="0.25">
      <c r="A3" s="4"/>
      <c r="B3" s="4" t="s">
        <v>10</v>
      </c>
      <c r="C3" s="4"/>
      <c r="D3" s="4"/>
      <c r="E3" s="4"/>
      <c r="F3" s="4"/>
      <c r="G3" s="12"/>
      <c r="H3" s="12"/>
      <c r="I3" s="12"/>
      <c r="J3" s="23"/>
    </row>
    <row r="4" spans="1:10" x14ac:dyDescent="0.25">
      <c r="A4" s="4"/>
      <c r="B4" s="4"/>
      <c r="C4" s="4"/>
      <c r="D4" s="4" t="s">
        <v>11</v>
      </c>
      <c r="E4" s="4"/>
      <c r="F4" s="4"/>
      <c r="G4" s="12"/>
      <c r="H4" s="12"/>
      <c r="I4" s="12"/>
      <c r="J4" s="23"/>
    </row>
    <row r="5" spans="1:10" x14ac:dyDescent="0.25">
      <c r="A5" s="4"/>
      <c r="B5" s="4"/>
      <c r="C5" s="4"/>
      <c r="D5" s="4"/>
      <c r="E5" s="4" t="s">
        <v>12</v>
      </c>
      <c r="F5" s="4"/>
      <c r="G5" s="12"/>
      <c r="H5" s="12"/>
      <c r="I5" s="12"/>
      <c r="J5" s="23"/>
    </row>
    <row r="6" spans="1:10" x14ac:dyDescent="0.25">
      <c r="A6" s="4"/>
      <c r="B6" s="4"/>
      <c r="C6" s="4"/>
      <c r="D6" s="4"/>
      <c r="E6" s="4"/>
      <c r="F6" s="4" t="s">
        <v>13</v>
      </c>
      <c r="G6" s="12">
        <v>500</v>
      </c>
      <c r="H6" s="12">
        <v>0</v>
      </c>
      <c r="I6" s="12">
        <f t="shared" ref="I6:I13" si="0">ROUND((G6-H6),5)</f>
        <v>500</v>
      </c>
      <c r="J6" s="23">
        <f t="shared" ref="J6:J13" si="1">ROUND(IF(G6=0, IF(H6=0, 0, SIGN(-H6)), IF(H6=0, SIGN(G6), (G6-H6)/ABS(H6))),5)</f>
        <v>1</v>
      </c>
    </row>
    <row r="7" spans="1:10" x14ac:dyDescent="0.25">
      <c r="A7" s="4"/>
      <c r="B7" s="4"/>
      <c r="C7" s="4"/>
      <c r="D7" s="4"/>
      <c r="E7" s="4"/>
      <c r="F7" s="4" t="s">
        <v>15</v>
      </c>
      <c r="G7" s="12">
        <v>2041.63</v>
      </c>
      <c r="H7" s="12">
        <v>51531.34</v>
      </c>
      <c r="I7" s="12">
        <f t="shared" si="0"/>
        <v>-49489.71</v>
      </c>
      <c r="J7" s="23">
        <f t="shared" si="1"/>
        <v>-0.96038000000000001</v>
      </c>
    </row>
    <row r="8" spans="1:10" x14ac:dyDescent="0.25">
      <c r="A8" s="4"/>
      <c r="B8" s="4"/>
      <c r="C8" s="4"/>
      <c r="D8" s="4"/>
      <c r="E8" s="4"/>
      <c r="F8" s="4" t="s">
        <v>17</v>
      </c>
      <c r="G8" s="12">
        <v>34627.67</v>
      </c>
      <c r="H8" s="12">
        <v>52616.46</v>
      </c>
      <c r="I8" s="12">
        <f t="shared" si="0"/>
        <v>-17988.79</v>
      </c>
      <c r="J8" s="23">
        <f t="shared" si="1"/>
        <v>-0.34189000000000003</v>
      </c>
    </row>
    <row r="9" spans="1:10" x14ac:dyDescent="0.25">
      <c r="A9" s="4"/>
      <c r="B9" s="4"/>
      <c r="C9" s="4"/>
      <c r="D9" s="4"/>
      <c r="E9" s="4"/>
      <c r="F9" s="4" t="s">
        <v>367</v>
      </c>
      <c r="G9" s="12">
        <v>0</v>
      </c>
      <c r="H9" s="12">
        <v>4997</v>
      </c>
      <c r="I9" s="12">
        <f t="shared" si="0"/>
        <v>-4997</v>
      </c>
      <c r="J9" s="23">
        <f t="shared" si="1"/>
        <v>-1</v>
      </c>
    </row>
    <row r="10" spans="1:10" x14ac:dyDescent="0.25">
      <c r="A10" s="4"/>
      <c r="B10" s="4"/>
      <c r="C10" s="4"/>
      <c r="D10" s="4"/>
      <c r="E10" s="4"/>
      <c r="F10" s="4" t="s">
        <v>368</v>
      </c>
      <c r="G10" s="12">
        <v>0</v>
      </c>
      <c r="H10" s="12">
        <v>8203.26</v>
      </c>
      <c r="I10" s="12">
        <f t="shared" si="0"/>
        <v>-8203.26</v>
      </c>
      <c r="J10" s="23">
        <f t="shared" si="1"/>
        <v>-1</v>
      </c>
    </row>
    <row r="11" spans="1:10" x14ac:dyDescent="0.25">
      <c r="A11" s="4"/>
      <c r="B11" s="4"/>
      <c r="C11" s="4"/>
      <c r="D11" s="4"/>
      <c r="E11" s="4"/>
      <c r="F11" s="4" t="s">
        <v>369</v>
      </c>
      <c r="G11" s="12">
        <v>0</v>
      </c>
      <c r="H11" s="12">
        <v>4582</v>
      </c>
      <c r="I11" s="12">
        <f t="shared" si="0"/>
        <v>-4582</v>
      </c>
      <c r="J11" s="23">
        <f t="shared" si="1"/>
        <v>-1</v>
      </c>
    </row>
    <row r="12" spans="1:10" ht="15" thickBot="1" x14ac:dyDescent="0.3">
      <c r="A12" s="4"/>
      <c r="B12" s="4"/>
      <c r="C12" s="4"/>
      <c r="D12" s="4"/>
      <c r="E12" s="4"/>
      <c r="F12" s="4" t="s">
        <v>19</v>
      </c>
      <c r="G12" s="13">
        <v>15899</v>
      </c>
      <c r="H12" s="13">
        <v>8380.4</v>
      </c>
      <c r="I12" s="13">
        <f t="shared" si="0"/>
        <v>7518.6</v>
      </c>
      <c r="J12" s="24">
        <f t="shared" si="1"/>
        <v>0.89715999999999996</v>
      </c>
    </row>
    <row r="13" spans="1:10" x14ac:dyDescent="0.25">
      <c r="A13" s="4"/>
      <c r="B13" s="4"/>
      <c r="C13" s="4"/>
      <c r="D13" s="4"/>
      <c r="E13" s="4" t="s">
        <v>21</v>
      </c>
      <c r="F13" s="4"/>
      <c r="G13" s="12">
        <f>ROUND(SUM(G5:G12),5)</f>
        <v>53068.3</v>
      </c>
      <c r="H13" s="12">
        <f>ROUND(SUM(H5:H12),5)</f>
        <v>130310.46</v>
      </c>
      <c r="I13" s="12">
        <f t="shared" si="0"/>
        <v>-77242.16</v>
      </c>
      <c r="J13" s="23">
        <f t="shared" si="1"/>
        <v>-0.59275</v>
      </c>
    </row>
    <row r="14" spans="1:10" x14ac:dyDescent="0.25">
      <c r="A14" s="4"/>
      <c r="B14" s="4"/>
      <c r="C14" s="4"/>
      <c r="D14" s="4"/>
      <c r="E14" s="4" t="s">
        <v>22</v>
      </c>
      <c r="F14" s="4"/>
      <c r="G14" s="12"/>
      <c r="H14" s="12"/>
      <c r="I14" s="12"/>
      <c r="J14" s="23"/>
    </row>
    <row r="15" spans="1:10" x14ac:dyDescent="0.25">
      <c r="A15" s="4"/>
      <c r="B15" s="4"/>
      <c r="C15" s="4"/>
      <c r="D15" s="4"/>
      <c r="E15" s="4"/>
      <c r="F15" s="4" t="s">
        <v>23</v>
      </c>
      <c r="G15" s="12">
        <v>2115</v>
      </c>
      <c r="H15" s="12">
        <v>0</v>
      </c>
      <c r="I15" s="12">
        <f>ROUND((G15-H15),5)</f>
        <v>2115</v>
      </c>
      <c r="J15" s="23">
        <f>ROUND(IF(G15=0, IF(H15=0, 0, SIGN(-H15)), IF(H15=0, SIGN(G15), (G15-H15)/ABS(H15))),5)</f>
        <v>1</v>
      </c>
    </row>
    <row r="16" spans="1:10" x14ac:dyDescent="0.25">
      <c r="A16" s="4"/>
      <c r="B16" s="4"/>
      <c r="C16" s="4"/>
      <c r="D16" s="4"/>
      <c r="E16" s="4"/>
      <c r="F16" s="4" t="s">
        <v>25</v>
      </c>
      <c r="G16" s="12">
        <v>2000</v>
      </c>
      <c r="H16" s="12">
        <v>0</v>
      </c>
      <c r="I16" s="12">
        <f>ROUND((G16-H16),5)</f>
        <v>2000</v>
      </c>
      <c r="J16" s="23">
        <f>ROUND(IF(G16=0, IF(H16=0, 0, SIGN(-H16)), IF(H16=0, SIGN(G16), (G16-H16)/ABS(H16))),5)</f>
        <v>1</v>
      </c>
    </row>
    <row r="17" spans="1:10" ht="15" thickBot="1" x14ac:dyDescent="0.3">
      <c r="A17" s="4"/>
      <c r="B17" s="4"/>
      <c r="C17" s="4"/>
      <c r="D17" s="4"/>
      <c r="E17" s="4"/>
      <c r="F17" s="4" t="s">
        <v>27</v>
      </c>
      <c r="G17" s="13">
        <v>21</v>
      </c>
      <c r="H17" s="13">
        <v>761</v>
      </c>
      <c r="I17" s="13">
        <f>ROUND((G17-H17),5)</f>
        <v>-740</v>
      </c>
      <c r="J17" s="24">
        <f>ROUND(IF(G17=0, IF(H17=0, 0, SIGN(-H17)), IF(H17=0, SIGN(G17), (G17-H17)/ABS(H17))),5)</f>
        <v>-0.97240000000000004</v>
      </c>
    </row>
    <row r="18" spans="1:10" x14ac:dyDescent="0.25">
      <c r="A18" s="4"/>
      <c r="B18" s="4"/>
      <c r="C18" s="4"/>
      <c r="D18" s="4"/>
      <c r="E18" s="4" t="s">
        <v>29</v>
      </c>
      <c r="F18" s="4"/>
      <c r="G18" s="12">
        <f>ROUND(SUM(G14:G17),5)</f>
        <v>4136</v>
      </c>
      <c r="H18" s="12">
        <f>ROUND(SUM(H14:H17),5)</f>
        <v>761</v>
      </c>
      <c r="I18" s="12">
        <f>ROUND((G18-H18),5)</f>
        <v>3375</v>
      </c>
      <c r="J18" s="23">
        <f>ROUND(IF(G18=0, IF(H18=0, 0, SIGN(-H18)), IF(H18=0, SIGN(G18), (G18-H18)/ABS(H18))),5)</f>
        <v>4.4349499999999997</v>
      </c>
    </row>
    <row r="19" spans="1:10" x14ac:dyDescent="0.25">
      <c r="A19" s="4"/>
      <c r="B19" s="4"/>
      <c r="C19" s="4"/>
      <c r="D19" s="4"/>
      <c r="E19" s="4" t="s">
        <v>30</v>
      </c>
      <c r="F19" s="4"/>
      <c r="G19" s="12"/>
      <c r="H19" s="12"/>
      <c r="I19" s="12"/>
      <c r="J19" s="23"/>
    </row>
    <row r="20" spans="1:10" ht="15" thickBot="1" x14ac:dyDescent="0.3">
      <c r="A20" s="4"/>
      <c r="B20" s="4"/>
      <c r="C20" s="4"/>
      <c r="D20" s="4"/>
      <c r="E20" s="4"/>
      <c r="F20" s="4" t="s">
        <v>31</v>
      </c>
      <c r="G20" s="13">
        <v>779.58</v>
      </c>
      <c r="H20" s="13">
        <v>670.07</v>
      </c>
      <c r="I20" s="13">
        <f>ROUND((G20-H20),5)</f>
        <v>109.51</v>
      </c>
      <c r="J20" s="24">
        <f>ROUND(IF(G20=0, IF(H20=0, 0, SIGN(-H20)), IF(H20=0, SIGN(G20), (G20-H20)/ABS(H20))),5)</f>
        <v>0.16342999999999999</v>
      </c>
    </row>
    <row r="21" spans="1:10" x14ac:dyDescent="0.25">
      <c r="A21" s="4"/>
      <c r="B21" s="4"/>
      <c r="C21" s="4"/>
      <c r="D21" s="4"/>
      <c r="E21" s="4" t="s">
        <v>33</v>
      </c>
      <c r="F21" s="4"/>
      <c r="G21" s="12">
        <f>ROUND(SUM(G19:G20),5)</f>
        <v>779.58</v>
      </c>
      <c r="H21" s="12">
        <f>ROUND(SUM(H19:H20),5)</f>
        <v>670.07</v>
      </c>
      <c r="I21" s="12">
        <f>ROUND((G21-H21),5)</f>
        <v>109.51</v>
      </c>
      <c r="J21" s="23">
        <f>ROUND(IF(G21=0, IF(H21=0, 0, SIGN(-H21)), IF(H21=0, SIGN(G21), (G21-H21)/ABS(H21))),5)</f>
        <v>0.16342999999999999</v>
      </c>
    </row>
    <row r="22" spans="1:10" x14ac:dyDescent="0.25">
      <c r="A22" s="4"/>
      <c r="B22" s="4"/>
      <c r="C22" s="4"/>
      <c r="D22" s="4"/>
      <c r="E22" s="4" t="s">
        <v>34</v>
      </c>
      <c r="F22" s="4"/>
      <c r="G22" s="12"/>
      <c r="H22" s="12"/>
      <c r="I22" s="12"/>
      <c r="J22" s="23"/>
    </row>
    <row r="23" spans="1:10" x14ac:dyDescent="0.25">
      <c r="A23" s="4"/>
      <c r="B23" s="4"/>
      <c r="C23" s="4"/>
      <c r="D23" s="4"/>
      <c r="E23" s="4"/>
      <c r="F23" s="4" t="s">
        <v>415</v>
      </c>
      <c r="G23" s="12">
        <v>15</v>
      </c>
      <c r="H23" s="12">
        <v>0</v>
      </c>
      <c r="I23" s="12">
        <f t="shared" ref="I23:I32" si="2">ROUND((G23-H23),5)</f>
        <v>15</v>
      </c>
      <c r="J23" s="23">
        <f t="shared" ref="J23:J32" si="3">ROUND(IF(G23=0, IF(H23=0, 0, SIGN(-H23)), IF(H23=0, SIGN(G23), (G23-H23)/ABS(H23))),5)</f>
        <v>1</v>
      </c>
    </row>
    <row r="24" spans="1:10" x14ac:dyDescent="0.25">
      <c r="A24" s="4"/>
      <c r="B24" s="4"/>
      <c r="C24" s="4"/>
      <c r="D24" s="4"/>
      <c r="E24" s="4"/>
      <c r="F24" s="4" t="s">
        <v>35</v>
      </c>
      <c r="G24" s="12">
        <v>1353</v>
      </c>
      <c r="H24" s="12">
        <v>2394</v>
      </c>
      <c r="I24" s="12">
        <f t="shared" si="2"/>
        <v>-1041</v>
      </c>
      <c r="J24" s="23">
        <f t="shared" si="3"/>
        <v>-0.43484</v>
      </c>
    </row>
    <row r="25" spans="1:10" x14ac:dyDescent="0.25">
      <c r="A25" s="4"/>
      <c r="B25" s="4"/>
      <c r="C25" s="4"/>
      <c r="D25" s="4"/>
      <c r="E25" s="4"/>
      <c r="F25" s="4" t="s">
        <v>370</v>
      </c>
      <c r="G25" s="12">
        <v>1500</v>
      </c>
      <c r="H25" s="12">
        <v>1500</v>
      </c>
      <c r="I25" s="12">
        <f t="shared" si="2"/>
        <v>0</v>
      </c>
      <c r="J25" s="23">
        <f t="shared" si="3"/>
        <v>0</v>
      </c>
    </row>
    <row r="26" spans="1:10" x14ac:dyDescent="0.25">
      <c r="A26" s="4"/>
      <c r="B26" s="4"/>
      <c r="C26" s="4"/>
      <c r="D26" s="4"/>
      <c r="E26" s="4"/>
      <c r="F26" s="4" t="s">
        <v>37</v>
      </c>
      <c r="G26" s="12">
        <v>13525.87</v>
      </c>
      <c r="H26" s="12">
        <v>79895.600000000006</v>
      </c>
      <c r="I26" s="12">
        <f t="shared" si="2"/>
        <v>-66369.73</v>
      </c>
      <c r="J26" s="23">
        <f t="shared" si="3"/>
        <v>-0.83070999999999995</v>
      </c>
    </row>
    <row r="27" spans="1:10" x14ac:dyDescent="0.25">
      <c r="A27" s="4"/>
      <c r="B27" s="4"/>
      <c r="C27" s="4"/>
      <c r="D27" s="4"/>
      <c r="E27" s="4"/>
      <c r="F27" s="4" t="s">
        <v>371</v>
      </c>
      <c r="G27" s="12">
        <v>0</v>
      </c>
      <c r="H27" s="12">
        <v>5194</v>
      </c>
      <c r="I27" s="12">
        <f t="shared" si="2"/>
        <v>-5194</v>
      </c>
      <c r="J27" s="23">
        <f t="shared" si="3"/>
        <v>-1</v>
      </c>
    </row>
    <row r="28" spans="1:10" x14ac:dyDescent="0.25">
      <c r="A28" s="4"/>
      <c r="B28" s="4"/>
      <c r="C28" s="4"/>
      <c r="D28" s="4"/>
      <c r="E28" s="4"/>
      <c r="F28" s="4" t="s">
        <v>39</v>
      </c>
      <c r="G28" s="12">
        <v>560.80999999999995</v>
      </c>
      <c r="H28" s="12">
        <v>560.45000000000005</v>
      </c>
      <c r="I28" s="12">
        <f t="shared" si="2"/>
        <v>0.36</v>
      </c>
      <c r="J28" s="23">
        <f t="shared" si="3"/>
        <v>6.4000000000000005E-4</v>
      </c>
    </row>
    <row r="29" spans="1:10" ht="15" thickBot="1" x14ac:dyDescent="0.3">
      <c r="A29" s="4"/>
      <c r="B29" s="4"/>
      <c r="C29" s="4"/>
      <c r="D29" s="4"/>
      <c r="E29" s="4"/>
      <c r="F29" s="4" t="s">
        <v>372</v>
      </c>
      <c r="G29" s="14">
        <v>0</v>
      </c>
      <c r="H29" s="14">
        <v>268.89</v>
      </c>
      <c r="I29" s="14">
        <f t="shared" si="2"/>
        <v>-268.89</v>
      </c>
      <c r="J29" s="25">
        <f t="shared" si="3"/>
        <v>-1</v>
      </c>
    </row>
    <row r="30" spans="1:10" ht="15" thickBot="1" x14ac:dyDescent="0.3">
      <c r="A30" s="4"/>
      <c r="B30" s="4"/>
      <c r="C30" s="4"/>
      <c r="D30" s="4"/>
      <c r="E30" s="4" t="s">
        <v>41</v>
      </c>
      <c r="F30" s="4"/>
      <c r="G30" s="16">
        <f>ROUND(SUM(G22:G29),5)</f>
        <v>16954.68</v>
      </c>
      <c r="H30" s="16">
        <f>ROUND(SUM(H22:H29),5)</f>
        <v>89812.94</v>
      </c>
      <c r="I30" s="16">
        <f t="shared" si="2"/>
        <v>-72858.259999999995</v>
      </c>
      <c r="J30" s="26">
        <f t="shared" si="3"/>
        <v>-0.81122000000000005</v>
      </c>
    </row>
    <row r="31" spans="1:10" ht="15" thickBot="1" x14ac:dyDescent="0.3">
      <c r="A31" s="4"/>
      <c r="B31" s="4"/>
      <c r="C31" s="4"/>
      <c r="D31" s="4" t="s">
        <v>42</v>
      </c>
      <c r="E31" s="4"/>
      <c r="F31" s="4"/>
      <c r="G31" s="15">
        <f>ROUND(G4+G13+G18+G21+G30,5)</f>
        <v>74938.559999999998</v>
      </c>
      <c r="H31" s="15">
        <f>ROUND(H4+H13+H18+H21+H30,5)</f>
        <v>221554.47</v>
      </c>
      <c r="I31" s="15">
        <f t="shared" si="2"/>
        <v>-146615.91</v>
      </c>
      <c r="J31" s="27">
        <f t="shared" si="3"/>
        <v>-0.66176000000000001</v>
      </c>
    </row>
    <row r="32" spans="1:10" x14ac:dyDescent="0.25">
      <c r="A32" s="4"/>
      <c r="B32" s="4"/>
      <c r="C32" s="4" t="s">
        <v>43</v>
      </c>
      <c r="D32" s="4"/>
      <c r="E32" s="4"/>
      <c r="F32" s="4"/>
      <c r="G32" s="12">
        <f>G31</f>
        <v>74938.559999999998</v>
      </c>
      <c r="H32" s="12">
        <f>H31</f>
        <v>221554.47</v>
      </c>
      <c r="I32" s="12">
        <f t="shared" si="2"/>
        <v>-146615.91</v>
      </c>
      <c r="J32" s="23">
        <f t="shared" si="3"/>
        <v>-0.66176000000000001</v>
      </c>
    </row>
    <row r="33" spans="1:10" x14ac:dyDescent="0.25">
      <c r="A33" s="4"/>
      <c r="B33" s="4"/>
      <c r="C33" s="4"/>
      <c r="D33" s="4" t="s">
        <v>44</v>
      </c>
      <c r="E33" s="4"/>
      <c r="F33" s="4"/>
      <c r="G33" s="12"/>
      <c r="H33" s="12"/>
      <c r="I33" s="12"/>
      <c r="J33" s="23"/>
    </row>
    <row r="34" spans="1:10" x14ac:dyDescent="0.25">
      <c r="A34" s="4"/>
      <c r="B34" s="4"/>
      <c r="C34" s="4"/>
      <c r="D34" s="4"/>
      <c r="E34" s="4" t="s">
        <v>45</v>
      </c>
      <c r="F34" s="4"/>
      <c r="G34" s="12"/>
      <c r="H34" s="12"/>
      <c r="I34" s="12"/>
      <c r="J34" s="23"/>
    </row>
    <row r="35" spans="1:10" x14ac:dyDescent="0.25">
      <c r="A35" s="4"/>
      <c r="B35" s="4"/>
      <c r="C35" s="4"/>
      <c r="D35" s="4"/>
      <c r="E35" s="4"/>
      <c r="F35" s="4" t="s">
        <v>373</v>
      </c>
      <c r="G35" s="12">
        <v>0</v>
      </c>
      <c r="H35" s="12">
        <v>540</v>
      </c>
      <c r="I35" s="12">
        <f t="shared" ref="I35:I42" si="4">ROUND((G35-H35),5)</f>
        <v>-540</v>
      </c>
      <c r="J35" s="23">
        <f t="shared" ref="J35:J42" si="5">ROUND(IF(G35=0, IF(H35=0, 0, SIGN(-H35)), IF(H35=0, SIGN(G35), (G35-H35)/ABS(H35))),5)</f>
        <v>-1</v>
      </c>
    </row>
    <row r="36" spans="1:10" x14ac:dyDescent="0.25">
      <c r="A36" s="4"/>
      <c r="B36" s="4"/>
      <c r="C36" s="4"/>
      <c r="D36" s="4"/>
      <c r="E36" s="4"/>
      <c r="F36" s="4" t="s">
        <v>46</v>
      </c>
      <c r="G36" s="12">
        <v>587.4</v>
      </c>
      <c r="H36" s="12">
        <v>1232.9100000000001</v>
      </c>
      <c r="I36" s="12">
        <f t="shared" si="4"/>
        <v>-645.51</v>
      </c>
      <c r="J36" s="23">
        <f t="shared" si="5"/>
        <v>-0.52356999999999998</v>
      </c>
    </row>
    <row r="37" spans="1:10" x14ac:dyDescent="0.25">
      <c r="A37" s="4"/>
      <c r="B37" s="4"/>
      <c r="C37" s="4"/>
      <c r="D37" s="4"/>
      <c r="E37" s="4"/>
      <c r="F37" s="4" t="s">
        <v>48</v>
      </c>
      <c r="G37" s="12">
        <v>314.49</v>
      </c>
      <c r="H37" s="12">
        <v>590.82000000000005</v>
      </c>
      <c r="I37" s="12">
        <f t="shared" si="4"/>
        <v>-276.33</v>
      </c>
      <c r="J37" s="23">
        <f t="shared" si="5"/>
        <v>-0.46771000000000001</v>
      </c>
    </row>
    <row r="38" spans="1:10" x14ac:dyDescent="0.25">
      <c r="A38" s="4"/>
      <c r="B38" s="4"/>
      <c r="C38" s="4"/>
      <c r="D38" s="4"/>
      <c r="E38" s="4"/>
      <c r="F38" s="4" t="s">
        <v>374</v>
      </c>
      <c r="G38" s="12">
        <v>0</v>
      </c>
      <c r="H38" s="12">
        <v>385.06</v>
      </c>
      <c r="I38" s="12">
        <f t="shared" si="4"/>
        <v>-385.06</v>
      </c>
      <c r="J38" s="23">
        <f t="shared" si="5"/>
        <v>-1</v>
      </c>
    </row>
    <row r="39" spans="1:10" x14ac:dyDescent="0.25">
      <c r="A39" s="4"/>
      <c r="B39" s="4"/>
      <c r="C39" s="4"/>
      <c r="D39" s="4"/>
      <c r="E39" s="4"/>
      <c r="F39" s="4" t="s">
        <v>50</v>
      </c>
      <c r="G39" s="12">
        <v>375</v>
      </c>
      <c r="H39" s="12">
        <v>800</v>
      </c>
      <c r="I39" s="12">
        <f t="shared" si="4"/>
        <v>-425</v>
      </c>
      <c r="J39" s="23">
        <f t="shared" si="5"/>
        <v>-0.53125</v>
      </c>
    </row>
    <row r="40" spans="1:10" x14ac:dyDescent="0.25">
      <c r="A40" s="4"/>
      <c r="B40" s="4"/>
      <c r="C40" s="4"/>
      <c r="D40" s="4"/>
      <c r="E40" s="4"/>
      <c r="F40" s="4" t="s">
        <v>375</v>
      </c>
      <c r="G40" s="12">
        <v>0</v>
      </c>
      <c r="H40" s="12">
        <v>763.61</v>
      </c>
      <c r="I40" s="12">
        <f t="shared" si="4"/>
        <v>-763.61</v>
      </c>
      <c r="J40" s="23">
        <f t="shared" si="5"/>
        <v>-1</v>
      </c>
    </row>
    <row r="41" spans="1:10" ht="15" thickBot="1" x14ac:dyDescent="0.3">
      <c r="A41" s="4"/>
      <c r="B41" s="4"/>
      <c r="C41" s="4"/>
      <c r="D41" s="4"/>
      <c r="E41" s="4"/>
      <c r="F41" s="4" t="s">
        <v>52</v>
      </c>
      <c r="G41" s="13">
        <v>597.4</v>
      </c>
      <c r="H41" s="13">
        <v>1631.23</v>
      </c>
      <c r="I41" s="13">
        <f t="shared" si="4"/>
        <v>-1033.83</v>
      </c>
      <c r="J41" s="24">
        <f t="shared" si="5"/>
        <v>-0.63376999999999994</v>
      </c>
    </row>
    <row r="42" spans="1:10" x14ac:dyDescent="0.25">
      <c r="A42" s="4"/>
      <c r="B42" s="4"/>
      <c r="C42" s="4"/>
      <c r="D42" s="4"/>
      <c r="E42" s="4" t="s">
        <v>54</v>
      </c>
      <c r="F42" s="4"/>
      <c r="G42" s="12">
        <f>ROUND(SUM(G34:G41),5)</f>
        <v>1874.29</v>
      </c>
      <c r="H42" s="12">
        <f>ROUND(SUM(H34:H41),5)</f>
        <v>5943.63</v>
      </c>
      <c r="I42" s="12">
        <f t="shared" si="4"/>
        <v>-4069.34</v>
      </c>
      <c r="J42" s="23">
        <f t="shared" si="5"/>
        <v>-0.68466000000000005</v>
      </c>
    </row>
    <row r="43" spans="1:10" x14ac:dyDescent="0.25">
      <c r="A43" s="4"/>
      <c r="B43" s="4"/>
      <c r="C43" s="4"/>
      <c r="D43" s="4"/>
      <c r="E43" s="4" t="s">
        <v>55</v>
      </c>
      <c r="F43" s="4"/>
      <c r="G43" s="12"/>
      <c r="H43" s="12"/>
      <c r="I43" s="12"/>
      <c r="J43" s="23"/>
    </row>
    <row r="44" spans="1:10" x14ac:dyDescent="0.25">
      <c r="A44" s="4"/>
      <c r="B44" s="4"/>
      <c r="C44" s="4"/>
      <c r="D44" s="4"/>
      <c r="E44" s="4"/>
      <c r="F44" s="4" t="s">
        <v>376</v>
      </c>
      <c r="G44" s="12">
        <v>0</v>
      </c>
      <c r="H44" s="12">
        <v>1250</v>
      </c>
      <c r="I44" s="12">
        <f>ROUND((G44-H44),5)</f>
        <v>-1250</v>
      </c>
      <c r="J44" s="23">
        <f>ROUND(IF(G44=0, IF(H44=0, 0, SIGN(-H44)), IF(H44=0, SIGN(G44), (G44-H44)/ABS(H44))),5)</f>
        <v>-1</v>
      </c>
    </row>
    <row r="45" spans="1:10" ht="15" thickBot="1" x14ac:dyDescent="0.3">
      <c r="A45" s="4"/>
      <c r="B45" s="4"/>
      <c r="C45" s="4"/>
      <c r="D45" s="4"/>
      <c r="E45" s="4"/>
      <c r="F45" s="4" t="s">
        <v>377</v>
      </c>
      <c r="G45" s="13">
        <v>-200</v>
      </c>
      <c r="H45" s="13">
        <v>1645</v>
      </c>
      <c r="I45" s="13">
        <f>ROUND((G45-H45),5)</f>
        <v>-1845</v>
      </c>
      <c r="J45" s="24">
        <f>ROUND(IF(G45=0, IF(H45=0, 0, SIGN(-H45)), IF(H45=0, SIGN(G45), (G45-H45)/ABS(H45))),5)</f>
        <v>-1.12158</v>
      </c>
    </row>
    <row r="46" spans="1:10" x14ac:dyDescent="0.25">
      <c r="A46" s="4"/>
      <c r="B46" s="4"/>
      <c r="C46" s="4"/>
      <c r="D46" s="4"/>
      <c r="E46" s="4" t="s">
        <v>56</v>
      </c>
      <c r="F46" s="4"/>
      <c r="G46" s="12">
        <f>ROUND(SUM(G43:G45),5)</f>
        <v>-200</v>
      </c>
      <c r="H46" s="12">
        <f>ROUND(SUM(H43:H45),5)</f>
        <v>2895</v>
      </c>
      <c r="I46" s="12">
        <f>ROUND((G46-H46),5)</f>
        <v>-3095</v>
      </c>
      <c r="J46" s="23">
        <f>ROUND(IF(G46=0, IF(H46=0, 0, SIGN(-H46)), IF(H46=0, SIGN(G46), (G46-H46)/ABS(H46))),5)</f>
        <v>-1.06908</v>
      </c>
    </row>
    <row r="47" spans="1:10" x14ac:dyDescent="0.25">
      <c r="A47" s="4"/>
      <c r="B47" s="4"/>
      <c r="C47" s="4"/>
      <c r="D47" s="4"/>
      <c r="E47" s="4" t="s">
        <v>57</v>
      </c>
      <c r="F47" s="4"/>
      <c r="G47" s="12"/>
      <c r="H47" s="12"/>
      <c r="I47" s="12"/>
      <c r="J47" s="23"/>
    </row>
    <row r="48" spans="1:10" x14ac:dyDescent="0.25">
      <c r="A48" s="4"/>
      <c r="B48" s="4"/>
      <c r="C48" s="4"/>
      <c r="D48" s="4"/>
      <c r="E48" s="4"/>
      <c r="F48" s="4" t="s">
        <v>58</v>
      </c>
      <c r="G48" s="12">
        <v>3078.82</v>
      </c>
      <c r="H48" s="12">
        <v>0</v>
      </c>
      <c r="I48" s="12">
        <f>ROUND((G48-H48),5)</f>
        <v>3078.82</v>
      </c>
      <c r="J48" s="23">
        <f>ROUND(IF(G48=0, IF(H48=0, 0, SIGN(-H48)), IF(H48=0, SIGN(G48), (G48-H48)/ABS(H48))),5)</f>
        <v>1</v>
      </c>
    </row>
    <row r="49" spans="1:10" x14ac:dyDescent="0.25">
      <c r="A49" s="4"/>
      <c r="B49" s="4"/>
      <c r="C49" s="4"/>
      <c r="D49" s="4"/>
      <c r="E49" s="4"/>
      <c r="F49" s="4" t="s">
        <v>60</v>
      </c>
      <c r="G49" s="12">
        <v>3946.55</v>
      </c>
      <c r="H49" s="12">
        <v>0</v>
      </c>
      <c r="I49" s="12">
        <f>ROUND((G49-H49),5)</f>
        <v>3946.55</v>
      </c>
      <c r="J49" s="23">
        <f>ROUND(IF(G49=0, IF(H49=0, 0, SIGN(-H49)), IF(H49=0, SIGN(G49), (G49-H49)/ABS(H49))),5)</f>
        <v>1</v>
      </c>
    </row>
    <row r="50" spans="1:10" ht="15" thickBot="1" x14ac:dyDescent="0.3">
      <c r="A50" s="4"/>
      <c r="B50" s="4"/>
      <c r="C50" s="4"/>
      <c r="D50" s="4"/>
      <c r="E50" s="4"/>
      <c r="F50" s="4" t="s">
        <v>62</v>
      </c>
      <c r="G50" s="13">
        <v>1483.6</v>
      </c>
      <c r="H50" s="13">
        <v>1755</v>
      </c>
      <c r="I50" s="13">
        <f>ROUND((G50-H50),5)</f>
        <v>-271.39999999999998</v>
      </c>
      <c r="J50" s="24">
        <f>ROUND(IF(G50=0, IF(H50=0, 0, SIGN(-H50)), IF(H50=0, SIGN(G50), (G50-H50)/ABS(H50))),5)</f>
        <v>-0.15464</v>
      </c>
    </row>
    <row r="51" spans="1:10" x14ac:dyDescent="0.25">
      <c r="A51" s="4"/>
      <c r="B51" s="4"/>
      <c r="C51" s="4"/>
      <c r="D51" s="4"/>
      <c r="E51" s="4" t="s">
        <v>65</v>
      </c>
      <c r="F51" s="4"/>
      <c r="G51" s="12">
        <f>ROUND(SUM(G47:G50),5)</f>
        <v>8508.9699999999993</v>
      </c>
      <c r="H51" s="12">
        <f>ROUND(SUM(H47:H50),5)</f>
        <v>1755</v>
      </c>
      <c r="I51" s="12">
        <f>ROUND((G51-H51),5)</f>
        <v>6753.97</v>
      </c>
      <c r="J51" s="23">
        <f>ROUND(IF(G51=0, IF(H51=0, 0, SIGN(-H51)), IF(H51=0, SIGN(G51), (G51-H51)/ABS(H51))),5)</f>
        <v>3.84842</v>
      </c>
    </row>
    <row r="52" spans="1:10" x14ac:dyDescent="0.25">
      <c r="A52" s="4"/>
      <c r="B52" s="4"/>
      <c r="C52" s="4"/>
      <c r="D52" s="4"/>
      <c r="E52" s="4" t="s">
        <v>66</v>
      </c>
      <c r="F52" s="4"/>
      <c r="G52" s="12"/>
      <c r="H52" s="12"/>
      <c r="I52" s="12"/>
      <c r="J52" s="23"/>
    </row>
    <row r="53" spans="1:10" x14ac:dyDescent="0.25">
      <c r="A53" s="4"/>
      <c r="B53" s="4"/>
      <c r="C53" s="4"/>
      <c r="D53" s="4"/>
      <c r="E53" s="4"/>
      <c r="F53" s="4" t="s">
        <v>67</v>
      </c>
      <c r="G53" s="12">
        <v>362.98</v>
      </c>
      <c r="H53" s="12">
        <v>0</v>
      </c>
      <c r="I53" s="12">
        <f>ROUND((G53-H53),5)</f>
        <v>362.98</v>
      </c>
      <c r="J53" s="23">
        <f>ROUND(IF(G53=0, IF(H53=0, 0, SIGN(-H53)), IF(H53=0, SIGN(G53), (G53-H53)/ABS(H53))),5)</f>
        <v>1</v>
      </c>
    </row>
    <row r="54" spans="1:10" x14ac:dyDescent="0.25">
      <c r="A54" s="4"/>
      <c r="B54" s="4"/>
      <c r="C54" s="4"/>
      <c r="D54" s="4"/>
      <c r="E54" s="4"/>
      <c r="F54" s="4" t="s">
        <v>69</v>
      </c>
      <c r="G54" s="12">
        <v>4400</v>
      </c>
      <c r="H54" s="12">
        <v>6985.16</v>
      </c>
      <c r="I54" s="12">
        <f>ROUND((G54-H54),5)</f>
        <v>-2585.16</v>
      </c>
      <c r="J54" s="23">
        <f>ROUND(IF(G54=0, IF(H54=0, 0, SIGN(-H54)), IF(H54=0, SIGN(G54), (G54-H54)/ABS(H54))),5)</f>
        <v>-0.37008999999999997</v>
      </c>
    </row>
    <row r="55" spans="1:10" x14ac:dyDescent="0.25">
      <c r="A55" s="4"/>
      <c r="B55" s="4"/>
      <c r="C55" s="4"/>
      <c r="D55" s="4"/>
      <c r="E55" s="4"/>
      <c r="F55" s="4" t="s">
        <v>378</v>
      </c>
      <c r="G55" s="12">
        <v>0</v>
      </c>
      <c r="H55" s="12">
        <v>571</v>
      </c>
      <c r="I55" s="12">
        <f>ROUND((G55-H55),5)</f>
        <v>-571</v>
      </c>
      <c r="J55" s="23">
        <f>ROUND(IF(G55=0, IF(H55=0, 0, SIGN(-H55)), IF(H55=0, SIGN(G55), (G55-H55)/ABS(H55))),5)</f>
        <v>-1</v>
      </c>
    </row>
    <row r="56" spans="1:10" ht="15" thickBot="1" x14ac:dyDescent="0.3">
      <c r="A56" s="4"/>
      <c r="B56" s="4"/>
      <c r="C56" s="4"/>
      <c r="D56" s="4"/>
      <c r="E56" s="4"/>
      <c r="F56" s="4" t="s">
        <v>71</v>
      </c>
      <c r="G56" s="13">
        <v>2000</v>
      </c>
      <c r="H56" s="13">
        <v>0</v>
      </c>
      <c r="I56" s="13">
        <f>ROUND((G56-H56),5)</f>
        <v>2000</v>
      </c>
      <c r="J56" s="24">
        <f>ROUND(IF(G56=0, IF(H56=0, 0, SIGN(-H56)), IF(H56=0, SIGN(G56), (G56-H56)/ABS(H56))),5)</f>
        <v>1</v>
      </c>
    </row>
    <row r="57" spans="1:10" x14ac:dyDescent="0.25">
      <c r="A57" s="4"/>
      <c r="B57" s="4"/>
      <c r="C57" s="4"/>
      <c r="D57" s="4"/>
      <c r="E57" s="4" t="s">
        <v>73</v>
      </c>
      <c r="F57" s="4"/>
      <c r="G57" s="12">
        <f>ROUND(SUM(G52:G56),5)</f>
        <v>6762.98</v>
      </c>
      <c r="H57" s="12">
        <f>ROUND(SUM(H52:H56),5)</f>
        <v>7556.16</v>
      </c>
      <c r="I57" s="12">
        <f>ROUND((G57-H57),5)</f>
        <v>-793.18</v>
      </c>
      <c r="J57" s="23">
        <f>ROUND(IF(G57=0, IF(H57=0, 0, SIGN(-H57)), IF(H57=0, SIGN(G57), (G57-H57)/ABS(H57))),5)</f>
        <v>-0.10496999999999999</v>
      </c>
    </row>
    <row r="58" spans="1:10" x14ac:dyDescent="0.25">
      <c r="A58" s="4"/>
      <c r="B58" s="4"/>
      <c r="C58" s="4"/>
      <c r="D58" s="4"/>
      <c r="E58" s="4" t="s">
        <v>74</v>
      </c>
      <c r="F58" s="4"/>
      <c r="G58" s="12"/>
      <c r="H58" s="12"/>
      <c r="I58" s="12"/>
      <c r="J58" s="23"/>
    </row>
    <row r="59" spans="1:10" x14ac:dyDescent="0.25">
      <c r="A59" s="4"/>
      <c r="B59" s="4"/>
      <c r="C59" s="4"/>
      <c r="D59" s="4"/>
      <c r="E59" s="4"/>
      <c r="F59" s="4" t="s">
        <v>379</v>
      </c>
      <c r="G59" s="12">
        <v>0</v>
      </c>
      <c r="H59" s="12">
        <v>35</v>
      </c>
      <c r="I59" s="12">
        <f>ROUND((G59-H59),5)</f>
        <v>-35</v>
      </c>
      <c r="J59" s="23">
        <f>ROUND(IF(G59=0, IF(H59=0, 0, SIGN(-H59)), IF(H59=0, SIGN(G59), (G59-H59)/ABS(H59))),5)</f>
        <v>-1</v>
      </c>
    </row>
    <row r="60" spans="1:10" x14ac:dyDescent="0.25">
      <c r="A60" s="4"/>
      <c r="B60" s="4"/>
      <c r="C60" s="4"/>
      <c r="D60" s="4"/>
      <c r="E60" s="4"/>
      <c r="F60" s="4" t="s">
        <v>75</v>
      </c>
      <c r="G60" s="12">
        <v>1088.9000000000001</v>
      </c>
      <c r="H60" s="12">
        <v>205</v>
      </c>
      <c r="I60" s="12">
        <f>ROUND((G60-H60),5)</f>
        <v>883.9</v>
      </c>
      <c r="J60" s="23">
        <f>ROUND(IF(G60=0, IF(H60=0, 0, SIGN(-H60)), IF(H60=0, SIGN(G60), (G60-H60)/ABS(H60))),5)</f>
        <v>4.3117099999999997</v>
      </c>
    </row>
    <row r="61" spans="1:10" ht="15" thickBot="1" x14ac:dyDescent="0.3">
      <c r="A61" s="4"/>
      <c r="B61" s="4"/>
      <c r="C61" s="4"/>
      <c r="D61" s="4"/>
      <c r="E61" s="4"/>
      <c r="F61" s="4" t="s">
        <v>77</v>
      </c>
      <c r="G61" s="13">
        <v>209.7</v>
      </c>
      <c r="H61" s="13">
        <v>209.7</v>
      </c>
      <c r="I61" s="13">
        <f>ROUND((G61-H61),5)</f>
        <v>0</v>
      </c>
      <c r="J61" s="24">
        <f>ROUND(IF(G61=0, IF(H61=0, 0, SIGN(-H61)), IF(H61=0, SIGN(G61), (G61-H61)/ABS(H61))),5)</f>
        <v>0</v>
      </c>
    </row>
    <row r="62" spans="1:10" x14ac:dyDescent="0.25">
      <c r="A62" s="4"/>
      <c r="B62" s="4"/>
      <c r="C62" s="4"/>
      <c r="D62" s="4"/>
      <c r="E62" s="4" t="s">
        <v>79</v>
      </c>
      <c r="F62" s="4"/>
      <c r="G62" s="12">
        <f>ROUND(SUM(G58:G61),5)</f>
        <v>1298.5999999999999</v>
      </c>
      <c r="H62" s="12">
        <f>ROUND(SUM(H58:H61),5)</f>
        <v>449.7</v>
      </c>
      <c r="I62" s="12">
        <f>ROUND((G62-H62),5)</f>
        <v>848.9</v>
      </c>
      <c r="J62" s="23">
        <f>ROUND(IF(G62=0, IF(H62=0, 0, SIGN(-H62)), IF(H62=0, SIGN(G62), (G62-H62)/ABS(H62))),5)</f>
        <v>1.8876999999999999</v>
      </c>
    </row>
    <row r="63" spans="1:10" x14ac:dyDescent="0.25">
      <c r="A63" s="4"/>
      <c r="B63" s="4"/>
      <c r="C63" s="4"/>
      <c r="D63" s="4"/>
      <c r="E63" s="4" t="s">
        <v>81</v>
      </c>
      <c r="F63" s="4"/>
      <c r="G63" s="12"/>
      <c r="H63" s="12"/>
      <c r="I63" s="12"/>
      <c r="J63" s="23"/>
    </row>
    <row r="64" spans="1:10" ht="15" thickBot="1" x14ac:dyDescent="0.3">
      <c r="A64" s="4"/>
      <c r="B64" s="4"/>
      <c r="C64" s="4"/>
      <c r="D64" s="4"/>
      <c r="E64" s="4"/>
      <c r="F64" s="4" t="s">
        <v>380</v>
      </c>
      <c r="G64" s="13">
        <v>0</v>
      </c>
      <c r="H64" s="13">
        <v>1400</v>
      </c>
      <c r="I64" s="13">
        <f>ROUND((G64-H64),5)</f>
        <v>-1400</v>
      </c>
      <c r="J64" s="24">
        <f>ROUND(IF(G64=0, IF(H64=0, 0, SIGN(-H64)), IF(H64=0, SIGN(G64), (G64-H64)/ABS(H64))),5)</f>
        <v>-1</v>
      </c>
    </row>
    <row r="65" spans="1:10" x14ac:dyDescent="0.25">
      <c r="A65" s="4"/>
      <c r="B65" s="4"/>
      <c r="C65" s="4"/>
      <c r="D65" s="4"/>
      <c r="E65" s="4" t="s">
        <v>82</v>
      </c>
      <c r="F65" s="4"/>
      <c r="G65" s="12">
        <f>ROUND(SUM(G63:G64),5)</f>
        <v>0</v>
      </c>
      <c r="H65" s="12">
        <f>ROUND(SUM(H63:H64),5)</f>
        <v>1400</v>
      </c>
      <c r="I65" s="12">
        <f>ROUND((G65-H65),5)</f>
        <v>-1400</v>
      </c>
      <c r="J65" s="23">
        <f>ROUND(IF(G65=0, IF(H65=0, 0, SIGN(-H65)), IF(H65=0, SIGN(G65), (G65-H65)/ABS(H65))),5)</f>
        <v>-1</v>
      </c>
    </row>
    <row r="66" spans="1:10" x14ac:dyDescent="0.25">
      <c r="A66" s="4"/>
      <c r="B66" s="4"/>
      <c r="C66" s="4"/>
      <c r="D66" s="4"/>
      <c r="E66" s="4" t="s">
        <v>80</v>
      </c>
      <c r="F66" s="4"/>
      <c r="G66" s="12"/>
      <c r="H66" s="12"/>
      <c r="I66" s="12"/>
      <c r="J66" s="23"/>
    </row>
    <row r="67" spans="1:10" x14ac:dyDescent="0.25">
      <c r="A67" s="4"/>
      <c r="B67" s="4"/>
      <c r="C67" s="4"/>
      <c r="D67" s="4"/>
      <c r="E67" s="4"/>
      <c r="F67" s="4" t="s">
        <v>81</v>
      </c>
      <c r="G67" s="12">
        <v>14234.5</v>
      </c>
      <c r="H67" s="12">
        <v>28256.19</v>
      </c>
      <c r="I67" s="12">
        <f>ROUND((G67-H67),5)</f>
        <v>-14021.69</v>
      </c>
      <c r="J67" s="23">
        <f>ROUND(IF(G67=0, IF(H67=0, 0, SIGN(-H67)), IF(H67=0, SIGN(G67), (G67-H67)/ABS(H67))),5)</f>
        <v>-0.49623</v>
      </c>
    </row>
    <row r="68" spans="1:10" x14ac:dyDescent="0.25">
      <c r="A68" s="4"/>
      <c r="B68" s="4"/>
      <c r="C68" s="4"/>
      <c r="D68" s="4"/>
      <c r="E68" s="4"/>
      <c r="F68" s="4" t="s">
        <v>83</v>
      </c>
      <c r="G68" s="12">
        <v>85.25</v>
      </c>
      <c r="H68" s="12">
        <v>372.96</v>
      </c>
      <c r="I68" s="12">
        <f>ROUND((G68-H68),5)</f>
        <v>-287.70999999999998</v>
      </c>
      <c r="J68" s="23">
        <f>ROUND(IF(G68=0, IF(H68=0, 0, SIGN(-H68)), IF(H68=0, SIGN(G68), (G68-H68)/ABS(H68))),5)</f>
        <v>-0.77141999999999999</v>
      </c>
    </row>
    <row r="69" spans="1:10" ht="15" thickBot="1" x14ac:dyDescent="0.3">
      <c r="A69" s="4"/>
      <c r="B69" s="4"/>
      <c r="C69" s="4"/>
      <c r="D69" s="4"/>
      <c r="E69" s="4"/>
      <c r="F69" s="4" t="s">
        <v>85</v>
      </c>
      <c r="G69" s="13">
        <v>653.45000000000005</v>
      </c>
      <c r="H69" s="13">
        <v>462.87</v>
      </c>
      <c r="I69" s="13">
        <f>ROUND((G69-H69),5)</f>
        <v>190.58</v>
      </c>
      <c r="J69" s="24">
        <f>ROUND(IF(G69=0, IF(H69=0, 0, SIGN(-H69)), IF(H69=0, SIGN(G69), (G69-H69)/ABS(H69))),5)</f>
        <v>0.41173999999999999</v>
      </c>
    </row>
    <row r="70" spans="1:10" x14ac:dyDescent="0.25">
      <c r="A70" s="4"/>
      <c r="B70" s="4"/>
      <c r="C70" s="4"/>
      <c r="D70" s="4"/>
      <c r="E70" s="4" t="s">
        <v>87</v>
      </c>
      <c r="F70" s="4"/>
      <c r="G70" s="12">
        <f>ROUND(SUM(G66:G69),5)</f>
        <v>14973.2</v>
      </c>
      <c r="H70" s="12">
        <f>ROUND(SUM(H66:H69),5)</f>
        <v>29092.02</v>
      </c>
      <c r="I70" s="12">
        <f>ROUND((G70-H70),5)</f>
        <v>-14118.82</v>
      </c>
      <c r="J70" s="23">
        <f>ROUND(IF(G70=0, IF(H70=0, 0, SIGN(-H70)), IF(H70=0, SIGN(G70), (G70-H70)/ABS(H70))),5)</f>
        <v>-0.48531999999999997</v>
      </c>
    </row>
    <row r="71" spans="1:10" x14ac:dyDescent="0.25">
      <c r="A71" s="4"/>
      <c r="B71" s="4"/>
      <c r="C71" s="4"/>
      <c r="D71" s="4"/>
      <c r="E71" s="4" t="s">
        <v>88</v>
      </c>
      <c r="F71" s="4"/>
      <c r="G71" s="12"/>
      <c r="H71" s="12"/>
      <c r="I71" s="12"/>
      <c r="J71" s="23"/>
    </row>
    <row r="72" spans="1:10" x14ac:dyDescent="0.25">
      <c r="A72" s="4"/>
      <c r="B72" s="4"/>
      <c r="C72" s="4"/>
      <c r="D72" s="4"/>
      <c r="E72" s="4"/>
      <c r="F72" s="4" t="s">
        <v>89</v>
      </c>
      <c r="G72" s="12">
        <v>811.52</v>
      </c>
      <c r="H72" s="12">
        <v>2976.77</v>
      </c>
      <c r="I72" s="12">
        <f t="shared" ref="I72:I81" si="6">ROUND((G72-H72),5)</f>
        <v>-2165.25</v>
      </c>
      <c r="J72" s="23">
        <f t="shared" ref="J72:J81" si="7">ROUND(IF(G72=0, IF(H72=0, 0, SIGN(-H72)), IF(H72=0, SIGN(G72), (G72-H72)/ABS(H72))),5)</f>
        <v>-0.72738000000000003</v>
      </c>
    </row>
    <row r="73" spans="1:10" x14ac:dyDescent="0.25">
      <c r="A73" s="4"/>
      <c r="B73" s="4"/>
      <c r="C73" s="4"/>
      <c r="D73" s="4"/>
      <c r="E73" s="4"/>
      <c r="F73" s="4" t="s">
        <v>381</v>
      </c>
      <c r="G73" s="12">
        <v>0</v>
      </c>
      <c r="H73" s="12">
        <v>1502</v>
      </c>
      <c r="I73" s="12">
        <f t="shared" si="6"/>
        <v>-1502</v>
      </c>
      <c r="J73" s="23">
        <f t="shared" si="7"/>
        <v>-1</v>
      </c>
    </row>
    <row r="74" spans="1:10" x14ac:dyDescent="0.25">
      <c r="A74" s="4"/>
      <c r="B74" s="4"/>
      <c r="C74" s="4"/>
      <c r="D74" s="4"/>
      <c r="E74" s="4"/>
      <c r="F74" s="4" t="s">
        <v>91</v>
      </c>
      <c r="G74" s="12">
        <v>6.44</v>
      </c>
      <c r="H74" s="12">
        <v>145.32</v>
      </c>
      <c r="I74" s="12">
        <f t="shared" si="6"/>
        <v>-138.88</v>
      </c>
      <c r="J74" s="23">
        <f t="shared" si="7"/>
        <v>-0.95567999999999997</v>
      </c>
    </row>
    <row r="75" spans="1:10" x14ac:dyDescent="0.25">
      <c r="A75" s="4"/>
      <c r="B75" s="4"/>
      <c r="C75" s="4"/>
      <c r="D75" s="4"/>
      <c r="E75" s="4"/>
      <c r="F75" s="4" t="s">
        <v>93</v>
      </c>
      <c r="G75" s="12">
        <v>672</v>
      </c>
      <c r="H75" s="12">
        <v>66578</v>
      </c>
      <c r="I75" s="12">
        <f t="shared" si="6"/>
        <v>-65906</v>
      </c>
      <c r="J75" s="23">
        <f t="shared" si="7"/>
        <v>-0.98990999999999996</v>
      </c>
    </row>
    <row r="76" spans="1:10" x14ac:dyDescent="0.25">
      <c r="A76" s="4"/>
      <c r="B76" s="4"/>
      <c r="C76" s="4"/>
      <c r="D76" s="4"/>
      <c r="E76" s="4"/>
      <c r="F76" s="4" t="s">
        <v>382</v>
      </c>
      <c r="G76" s="12">
        <v>0</v>
      </c>
      <c r="H76" s="12">
        <v>9211.2199999999993</v>
      </c>
      <c r="I76" s="12">
        <f t="shared" si="6"/>
        <v>-9211.2199999999993</v>
      </c>
      <c r="J76" s="23">
        <f t="shared" si="7"/>
        <v>-1</v>
      </c>
    </row>
    <row r="77" spans="1:10" x14ac:dyDescent="0.25">
      <c r="A77" s="4"/>
      <c r="B77" s="4"/>
      <c r="C77" s="4"/>
      <c r="D77" s="4"/>
      <c r="E77" s="4"/>
      <c r="F77" s="4" t="s">
        <v>95</v>
      </c>
      <c r="G77" s="12">
        <v>100</v>
      </c>
      <c r="H77" s="12">
        <v>0</v>
      </c>
      <c r="I77" s="12">
        <f t="shared" si="6"/>
        <v>100</v>
      </c>
      <c r="J77" s="23">
        <f t="shared" si="7"/>
        <v>1</v>
      </c>
    </row>
    <row r="78" spans="1:10" x14ac:dyDescent="0.25">
      <c r="A78" s="4"/>
      <c r="B78" s="4"/>
      <c r="C78" s="4"/>
      <c r="D78" s="4"/>
      <c r="E78" s="4"/>
      <c r="F78" s="4" t="s">
        <v>383</v>
      </c>
      <c r="G78" s="12">
        <v>0</v>
      </c>
      <c r="H78" s="12">
        <v>1000</v>
      </c>
      <c r="I78" s="12">
        <f t="shared" si="6"/>
        <v>-1000</v>
      </c>
      <c r="J78" s="23">
        <f t="shared" si="7"/>
        <v>-1</v>
      </c>
    </row>
    <row r="79" spans="1:10" ht="15" thickBot="1" x14ac:dyDescent="0.3">
      <c r="A79" s="4"/>
      <c r="B79" s="4"/>
      <c r="C79" s="4"/>
      <c r="D79" s="4"/>
      <c r="E79" s="4"/>
      <c r="F79" s="4" t="s">
        <v>384</v>
      </c>
      <c r="G79" s="13">
        <v>0</v>
      </c>
      <c r="H79" s="13">
        <v>0</v>
      </c>
      <c r="I79" s="13">
        <f t="shared" si="6"/>
        <v>0</v>
      </c>
      <c r="J79" s="24">
        <f t="shared" si="7"/>
        <v>0</v>
      </c>
    </row>
    <row r="80" spans="1:10" x14ac:dyDescent="0.25">
      <c r="A80" s="4"/>
      <c r="B80" s="4"/>
      <c r="C80" s="4"/>
      <c r="D80" s="4"/>
      <c r="E80" s="4" t="s">
        <v>97</v>
      </c>
      <c r="F80" s="4"/>
      <c r="G80" s="12">
        <f>ROUND(SUM(G71:G79),5)</f>
        <v>1589.96</v>
      </c>
      <c r="H80" s="12">
        <f>ROUND(SUM(H71:H79),5)</f>
        <v>81413.31</v>
      </c>
      <c r="I80" s="12">
        <f t="shared" si="6"/>
        <v>-79823.350000000006</v>
      </c>
      <c r="J80" s="23">
        <f t="shared" si="7"/>
        <v>-0.98046999999999995</v>
      </c>
    </row>
    <row r="81" spans="1:10" x14ac:dyDescent="0.25">
      <c r="A81" s="4"/>
      <c r="B81" s="4"/>
      <c r="C81" s="4"/>
      <c r="D81" s="4"/>
      <c r="E81" s="4" t="s">
        <v>385</v>
      </c>
      <c r="F81" s="4"/>
      <c r="G81" s="12">
        <v>0</v>
      </c>
      <c r="H81" s="12">
        <v>-8.9700000000000006</v>
      </c>
      <c r="I81" s="12">
        <f t="shared" si="6"/>
        <v>8.9700000000000006</v>
      </c>
      <c r="J81" s="23">
        <f t="shared" si="7"/>
        <v>1</v>
      </c>
    </row>
    <row r="82" spans="1:10" x14ac:dyDescent="0.25">
      <c r="A82" s="4"/>
      <c r="B82" s="4"/>
      <c r="C82" s="4"/>
      <c r="D82" s="4"/>
      <c r="E82" s="4" t="s">
        <v>98</v>
      </c>
      <c r="F82" s="4"/>
      <c r="G82" s="12"/>
      <c r="H82" s="12"/>
      <c r="I82" s="12"/>
      <c r="J82" s="23"/>
    </row>
    <row r="83" spans="1:10" x14ac:dyDescent="0.25">
      <c r="A83" s="4"/>
      <c r="B83" s="4"/>
      <c r="C83" s="4"/>
      <c r="D83" s="4"/>
      <c r="E83" s="4"/>
      <c r="F83" s="4" t="s">
        <v>386</v>
      </c>
      <c r="G83" s="12">
        <v>0</v>
      </c>
      <c r="H83" s="12">
        <v>1800</v>
      </c>
      <c r="I83" s="12">
        <f t="shared" ref="I83:I91" si="8">ROUND((G83-H83),5)</f>
        <v>-1800</v>
      </c>
      <c r="J83" s="23">
        <f t="shared" ref="J83:J91" si="9">ROUND(IF(G83=0, IF(H83=0, 0, SIGN(-H83)), IF(H83=0, SIGN(G83), (G83-H83)/ABS(H83))),5)</f>
        <v>-1</v>
      </c>
    </row>
    <row r="84" spans="1:10" x14ac:dyDescent="0.25">
      <c r="A84" s="4"/>
      <c r="B84" s="4"/>
      <c r="C84" s="4"/>
      <c r="D84" s="4"/>
      <c r="E84" s="4"/>
      <c r="F84" s="4" t="s">
        <v>99</v>
      </c>
      <c r="G84" s="12">
        <v>2750</v>
      </c>
      <c r="H84" s="12">
        <v>5650</v>
      </c>
      <c r="I84" s="12">
        <f t="shared" si="8"/>
        <v>-2900</v>
      </c>
      <c r="J84" s="23">
        <f t="shared" si="9"/>
        <v>-0.51327</v>
      </c>
    </row>
    <row r="85" spans="1:10" x14ac:dyDescent="0.25">
      <c r="A85" s="4"/>
      <c r="B85" s="4"/>
      <c r="C85" s="4"/>
      <c r="D85" s="4"/>
      <c r="E85" s="4"/>
      <c r="F85" s="4" t="s">
        <v>387</v>
      </c>
      <c r="G85" s="12">
        <v>0</v>
      </c>
      <c r="H85" s="12">
        <v>4590.82</v>
      </c>
      <c r="I85" s="12">
        <f t="shared" si="8"/>
        <v>-4590.82</v>
      </c>
      <c r="J85" s="23">
        <f t="shared" si="9"/>
        <v>-1</v>
      </c>
    </row>
    <row r="86" spans="1:10" x14ac:dyDescent="0.25">
      <c r="A86" s="4"/>
      <c r="B86" s="4"/>
      <c r="C86" s="4"/>
      <c r="D86" s="4"/>
      <c r="E86" s="4"/>
      <c r="F86" s="4" t="s">
        <v>388</v>
      </c>
      <c r="G86" s="12">
        <v>0</v>
      </c>
      <c r="H86" s="12">
        <v>3500</v>
      </c>
      <c r="I86" s="12">
        <f t="shared" si="8"/>
        <v>-3500</v>
      </c>
      <c r="J86" s="23">
        <f t="shared" si="9"/>
        <v>-1</v>
      </c>
    </row>
    <row r="87" spans="1:10" x14ac:dyDescent="0.25">
      <c r="A87" s="4"/>
      <c r="B87" s="4"/>
      <c r="C87" s="4"/>
      <c r="D87" s="4"/>
      <c r="E87" s="4"/>
      <c r="F87" s="4" t="s">
        <v>389</v>
      </c>
      <c r="G87" s="12">
        <v>0</v>
      </c>
      <c r="H87" s="12">
        <v>3500</v>
      </c>
      <c r="I87" s="12">
        <f t="shared" si="8"/>
        <v>-3500</v>
      </c>
      <c r="J87" s="23">
        <f t="shared" si="9"/>
        <v>-1</v>
      </c>
    </row>
    <row r="88" spans="1:10" x14ac:dyDescent="0.25">
      <c r="A88" s="4"/>
      <c r="B88" s="4"/>
      <c r="C88" s="4"/>
      <c r="D88" s="4"/>
      <c r="E88" s="4"/>
      <c r="F88" s="4" t="s">
        <v>390</v>
      </c>
      <c r="G88" s="12">
        <v>0</v>
      </c>
      <c r="H88" s="12">
        <v>44061.09</v>
      </c>
      <c r="I88" s="12">
        <f t="shared" si="8"/>
        <v>-44061.09</v>
      </c>
      <c r="J88" s="23">
        <f t="shared" si="9"/>
        <v>-1</v>
      </c>
    </row>
    <row r="89" spans="1:10" x14ac:dyDescent="0.25">
      <c r="A89" s="4"/>
      <c r="B89" s="4"/>
      <c r="C89" s="4"/>
      <c r="D89" s="4"/>
      <c r="E89" s="4"/>
      <c r="F89" s="4" t="s">
        <v>101</v>
      </c>
      <c r="G89" s="12">
        <v>10294.06</v>
      </c>
      <c r="H89" s="12">
        <v>29182.36</v>
      </c>
      <c r="I89" s="12">
        <f t="shared" si="8"/>
        <v>-18888.3</v>
      </c>
      <c r="J89" s="23">
        <f t="shared" si="9"/>
        <v>-0.64724999999999999</v>
      </c>
    </row>
    <row r="90" spans="1:10" ht="15" thickBot="1" x14ac:dyDescent="0.3">
      <c r="A90" s="4"/>
      <c r="B90" s="4"/>
      <c r="C90" s="4"/>
      <c r="D90" s="4"/>
      <c r="E90" s="4"/>
      <c r="F90" s="4" t="s">
        <v>103</v>
      </c>
      <c r="G90" s="13">
        <v>4334</v>
      </c>
      <c r="H90" s="13">
        <v>0</v>
      </c>
      <c r="I90" s="13">
        <f t="shared" si="8"/>
        <v>4334</v>
      </c>
      <c r="J90" s="24">
        <f t="shared" si="9"/>
        <v>1</v>
      </c>
    </row>
    <row r="91" spans="1:10" x14ac:dyDescent="0.25">
      <c r="A91" s="4"/>
      <c r="B91" s="4"/>
      <c r="C91" s="4"/>
      <c r="D91" s="4"/>
      <c r="E91" s="4" t="s">
        <v>105</v>
      </c>
      <c r="F91" s="4"/>
      <c r="G91" s="12">
        <f>ROUND(SUM(G82:G90),5)</f>
        <v>17378.060000000001</v>
      </c>
      <c r="H91" s="12">
        <f>ROUND(SUM(H82:H90),5)</f>
        <v>92284.27</v>
      </c>
      <c r="I91" s="12">
        <f t="shared" si="8"/>
        <v>-74906.210000000006</v>
      </c>
      <c r="J91" s="23">
        <f t="shared" si="9"/>
        <v>-0.81169000000000002</v>
      </c>
    </row>
    <row r="92" spans="1:10" x14ac:dyDescent="0.25">
      <c r="A92" s="4"/>
      <c r="B92" s="4"/>
      <c r="C92" s="4"/>
      <c r="D92" s="4"/>
      <c r="E92" s="4" t="s">
        <v>106</v>
      </c>
      <c r="F92" s="4"/>
      <c r="G92" s="12"/>
      <c r="H92" s="12"/>
      <c r="I92" s="12"/>
      <c r="J92" s="23"/>
    </row>
    <row r="93" spans="1:10" x14ac:dyDescent="0.25">
      <c r="A93" s="4"/>
      <c r="B93" s="4"/>
      <c r="C93" s="4"/>
      <c r="D93" s="4"/>
      <c r="E93" s="4"/>
      <c r="F93" s="4" t="s">
        <v>391</v>
      </c>
      <c r="G93" s="12">
        <v>0</v>
      </c>
      <c r="H93" s="12">
        <v>2526.59</v>
      </c>
      <c r="I93" s="12">
        <f t="shared" ref="I93:I99" si="10">ROUND((G93-H93),5)</f>
        <v>-2526.59</v>
      </c>
      <c r="J93" s="23">
        <f t="shared" ref="J93:J99" si="11">ROUND(IF(G93=0, IF(H93=0, 0, SIGN(-H93)), IF(H93=0, SIGN(G93), (G93-H93)/ABS(H93))),5)</f>
        <v>-1</v>
      </c>
    </row>
    <row r="94" spans="1:10" x14ac:dyDescent="0.25">
      <c r="A94" s="4"/>
      <c r="B94" s="4"/>
      <c r="C94" s="4"/>
      <c r="D94" s="4"/>
      <c r="E94" s="4"/>
      <c r="F94" s="4" t="s">
        <v>392</v>
      </c>
      <c r="G94" s="12">
        <v>0</v>
      </c>
      <c r="H94" s="12">
        <v>845</v>
      </c>
      <c r="I94" s="12">
        <f t="shared" si="10"/>
        <v>-845</v>
      </c>
      <c r="J94" s="23">
        <f t="shared" si="11"/>
        <v>-1</v>
      </c>
    </row>
    <row r="95" spans="1:10" ht="15" thickBot="1" x14ac:dyDescent="0.3">
      <c r="A95" s="4"/>
      <c r="B95" s="4"/>
      <c r="C95" s="4"/>
      <c r="D95" s="4"/>
      <c r="E95" s="4"/>
      <c r="F95" s="4" t="s">
        <v>107</v>
      </c>
      <c r="G95" s="14">
        <v>7614.12</v>
      </c>
      <c r="H95" s="14">
        <v>6434.1</v>
      </c>
      <c r="I95" s="14">
        <f t="shared" si="10"/>
        <v>1180.02</v>
      </c>
      <c r="J95" s="25">
        <f t="shared" si="11"/>
        <v>0.18340000000000001</v>
      </c>
    </row>
    <row r="96" spans="1:10" ht="15" thickBot="1" x14ac:dyDescent="0.3">
      <c r="A96" s="4"/>
      <c r="B96" s="4"/>
      <c r="C96" s="4"/>
      <c r="D96" s="4"/>
      <c r="E96" s="4" t="s">
        <v>109</v>
      </c>
      <c r="F96" s="4"/>
      <c r="G96" s="16">
        <f>ROUND(SUM(G92:G95),5)</f>
        <v>7614.12</v>
      </c>
      <c r="H96" s="16">
        <f>ROUND(SUM(H92:H95),5)</f>
        <v>9805.69</v>
      </c>
      <c r="I96" s="16">
        <f t="shared" si="10"/>
        <v>-2191.5700000000002</v>
      </c>
      <c r="J96" s="26">
        <f t="shared" si="11"/>
        <v>-0.2235</v>
      </c>
    </row>
    <row r="97" spans="1:10" ht="15" thickBot="1" x14ac:dyDescent="0.3">
      <c r="A97" s="4"/>
      <c r="B97" s="4"/>
      <c r="C97" s="4"/>
      <c r="D97" s="4" t="s">
        <v>110</v>
      </c>
      <c r="E97" s="4"/>
      <c r="F97" s="4"/>
      <c r="G97" s="16">
        <f>ROUND(G33+G42+G46+G51+G57+G62+G65+G70+SUM(G80:G81)+G91+G96,5)</f>
        <v>59800.18</v>
      </c>
      <c r="H97" s="16">
        <f>ROUND(H33+H42+H46+H51+H57+H62+H65+H70+SUM(H80:H81)+H91+H96,5)</f>
        <v>232585.81</v>
      </c>
      <c r="I97" s="16">
        <f t="shared" si="10"/>
        <v>-172785.63</v>
      </c>
      <c r="J97" s="26">
        <f t="shared" si="11"/>
        <v>-0.74289000000000005</v>
      </c>
    </row>
    <row r="98" spans="1:10" ht="15" thickBot="1" x14ac:dyDescent="0.3">
      <c r="A98" s="4"/>
      <c r="B98" s="4" t="s">
        <v>111</v>
      </c>
      <c r="C98" s="4"/>
      <c r="D98" s="4"/>
      <c r="E98" s="4"/>
      <c r="F98" s="4"/>
      <c r="G98" s="16">
        <f>ROUND(G3+G32-G97,5)</f>
        <v>15138.38</v>
      </c>
      <c r="H98" s="16">
        <f>ROUND(H3+H32-H97,5)</f>
        <v>-11031.34</v>
      </c>
      <c r="I98" s="16">
        <f t="shared" si="10"/>
        <v>26169.72</v>
      </c>
      <c r="J98" s="26">
        <f t="shared" si="11"/>
        <v>2.3723100000000001</v>
      </c>
    </row>
    <row r="99" spans="1:10" s="18" customFormat="1" ht="15" thickBot="1" x14ac:dyDescent="0.3">
      <c r="A99" s="4" t="s">
        <v>112</v>
      </c>
      <c r="B99" s="4"/>
      <c r="C99" s="4"/>
      <c r="D99" s="4"/>
      <c r="E99" s="4"/>
      <c r="F99" s="4"/>
      <c r="G99" s="17">
        <f>G98</f>
        <v>15138.38</v>
      </c>
      <c r="H99" s="17">
        <f>H98</f>
        <v>-11031.34</v>
      </c>
      <c r="I99" s="17">
        <f t="shared" si="10"/>
        <v>26169.72</v>
      </c>
      <c r="J99" s="28">
        <f t="shared" si="11"/>
        <v>2.3723100000000001</v>
      </c>
    </row>
    <row r="100" spans="1:10" ht="15" thickTop="1" x14ac:dyDescent="0.25"/>
  </sheetData>
  <pageMargins left="0.7" right="0.7" top="0.75" bottom="0.75" header="0.1" footer="0.3"/>
  <pageSetup orientation="portrait" r:id="rId1"/>
  <headerFooter>
    <oddHeader>&amp;L&amp;"Arial,Bold"&amp;8 10:56 PM
&amp;"Arial,Bold"&amp;8 04/09/23
&amp;"Arial,Bold"&amp;8 Cash Basis&amp;C&amp;"Arial,Bold"&amp;12 United States Swimming, Inc. of Maine
&amp;"Arial,Bold"&amp;14 Profit &amp;&amp; Loss Prev Year Comparison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0287-F887-4D8D-9696-DD3389400F02}">
  <sheetPr codeName="Sheet4"/>
  <dimension ref="A1:J12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25" x14ac:dyDescent="0.25"/>
  <cols>
    <col min="1" max="5" width="3" style="29" customWidth="1"/>
    <col min="6" max="6" width="34.85546875" style="29" bestFit="1" customWidth="1"/>
    <col min="7" max="7" width="15.42578125" style="19" bestFit="1" customWidth="1"/>
    <col min="8" max="8" width="9.85546875" style="19" bestFit="1" customWidth="1"/>
    <col min="9" max="9" width="13.7109375" style="19" bestFit="1" customWidth="1"/>
    <col min="10" max="10" width="11.85546875" style="19" bestFit="1" customWidth="1"/>
    <col min="11" max="16384" width="9.140625" style="7"/>
  </cols>
  <sheetData>
    <row r="1" spans="1:10" ht="15" thickBot="1" x14ac:dyDescent="0.3">
      <c r="A1" s="4"/>
      <c r="B1" s="4"/>
      <c r="C1" s="4"/>
      <c r="D1" s="4"/>
      <c r="E1" s="4"/>
      <c r="F1" s="4"/>
      <c r="G1" s="20"/>
      <c r="H1" s="20"/>
      <c r="I1" s="20"/>
      <c r="J1" s="20"/>
    </row>
    <row r="2" spans="1:10" s="3" customFormat="1" ht="15.75" thickTop="1" thickBot="1" x14ac:dyDescent="0.3">
      <c r="A2" s="21"/>
      <c r="B2" s="21"/>
      <c r="C2" s="21"/>
      <c r="D2" s="21"/>
      <c r="E2" s="21"/>
      <c r="F2" s="21"/>
      <c r="G2" s="22" t="s">
        <v>363</v>
      </c>
      <c r="H2" s="22" t="s">
        <v>394</v>
      </c>
      <c r="I2" s="22" t="s">
        <v>395</v>
      </c>
      <c r="J2" s="22" t="s">
        <v>396</v>
      </c>
    </row>
    <row r="3" spans="1:10" ht="15" thickTop="1" x14ac:dyDescent="0.25">
      <c r="A3" s="4"/>
      <c r="B3" s="4" t="s">
        <v>10</v>
      </c>
      <c r="C3" s="4"/>
      <c r="D3" s="4"/>
      <c r="E3" s="4"/>
      <c r="F3" s="4"/>
      <c r="G3" s="12"/>
      <c r="H3" s="12"/>
      <c r="I3" s="12"/>
      <c r="J3" s="23"/>
    </row>
    <row r="4" spans="1:10" x14ac:dyDescent="0.25">
      <c r="A4" s="4"/>
      <c r="B4" s="4"/>
      <c r="C4" s="4"/>
      <c r="D4" s="4" t="s">
        <v>11</v>
      </c>
      <c r="E4" s="4"/>
      <c r="F4" s="4"/>
      <c r="G4" s="12"/>
      <c r="H4" s="12"/>
      <c r="I4" s="12"/>
      <c r="J4" s="23"/>
    </row>
    <row r="5" spans="1:10" x14ac:dyDescent="0.25">
      <c r="A5" s="4"/>
      <c r="B5" s="4"/>
      <c r="C5" s="4"/>
      <c r="D5" s="4"/>
      <c r="E5" s="4" t="s">
        <v>12</v>
      </c>
      <c r="F5" s="4"/>
      <c r="G5" s="12"/>
      <c r="H5" s="12"/>
      <c r="I5" s="12"/>
      <c r="J5" s="23"/>
    </row>
    <row r="6" spans="1:10" x14ac:dyDescent="0.25">
      <c r="A6" s="4"/>
      <c r="B6" s="4"/>
      <c r="C6" s="4"/>
      <c r="D6" s="4"/>
      <c r="E6" s="4"/>
      <c r="F6" s="4" t="s">
        <v>397</v>
      </c>
      <c r="G6" s="12">
        <v>0</v>
      </c>
      <c r="H6" s="12">
        <v>22500</v>
      </c>
      <c r="I6" s="12">
        <f>ROUND((G6-H6),5)</f>
        <v>-22500</v>
      </c>
      <c r="J6" s="23">
        <f>ROUND(IF(H6=0, IF(G6=0, 0, 1), G6/H6),5)</f>
        <v>0</v>
      </c>
    </row>
    <row r="7" spans="1:10" x14ac:dyDescent="0.25">
      <c r="A7" s="4"/>
      <c r="B7" s="4"/>
      <c r="C7" s="4"/>
      <c r="D7" s="4"/>
      <c r="E7" s="4"/>
      <c r="F7" s="4" t="s">
        <v>398</v>
      </c>
      <c r="G7" s="12">
        <v>0</v>
      </c>
      <c r="H7" s="12">
        <v>32500</v>
      </c>
      <c r="I7" s="12">
        <f>ROUND((G7-H7),5)</f>
        <v>-32500</v>
      </c>
      <c r="J7" s="23">
        <f>ROUND(IF(H7=0, IF(G7=0, 0, 1), G7/H7),5)</f>
        <v>0</v>
      </c>
    </row>
    <row r="8" spans="1:10" x14ac:dyDescent="0.25">
      <c r="A8" s="4"/>
      <c r="B8" s="4"/>
      <c r="C8" s="4"/>
      <c r="D8" s="4"/>
      <c r="E8" s="4"/>
      <c r="F8" s="4" t="s">
        <v>399</v>
      </c>
      <c r="G8" s="12">
        <v>0</v>
      </c>
      <c r="H8" s="12">
        <v>6000</v>
      </c>
      <c r="I8" s="12">
        <f>ROUND((G8-H8),5)</f>
        <v>-6000</v>
      </c>
      <c r="J8" s="23">
        <f>ROUND(IF(H8=0, IF(G8=0, 0, 1), G8/H8),5)</f>
        <v>0</v>
      </c>
    </row>
    <row r="9" spans="1:10" x14ac:dyDescent="0.25">
      <c r="A9" s="4"/>
      <c r="B9" s="4"/>
      <c r="C9" s="4"/>
      <c r="D9" s="4"/>
      <c r="E9" s="4"/>
      <c r="F9" s="4" t="s">
        <v>400</v>
      </c>
      <c r="G9" s="12">
        <v>0</v>
      </c>
      <c r="H9" s="12">
        <v>4500</v>
      </c>
      <c r="I9" s="12">
        <f>ROUND((G9-H9),5)</f>
        <v>-4500</v>
      </c>
      <c r="J9" s="23">
        <f>ROUND(IF(H9=0, IF(G9=0, 0, 1), G9/H9),5)</f>
        <v>0</v>
      </c>
    </row>
    <row r="10" spans="1:10" x14ac:dyDescent="0.25">
      <c r="A10" s="4"/>
      <c r="B10" s="4"/>
      <c r="C10" s="4"/>
      <c r="D10" s="4"/>
      <c r="E10" s="4"/>
      <c r="F10" s="4" t="s">
        <v>13</v>
      </c>
      <c r="G10" s="12">
        <v>500</v>
      </c>
      <c r="H10" s="12">
        <v>35500</v>
      </c>
      <c r="I10" s="12">
        <f>ROUND((G10-H10),5)</f>
        <v>-35000</v>
      </c>
      <c r="J10" s="23">
        <f>ROUND(IF(H10=0, IF(G10=0, 0, 1), G10/H10),5)</f>
        <v>1.4080000000000001E-2</v>
      </c>
    </row>
    <row r="11" spans="1:10" x14ac:dyDescent="0.25">
      <c r="A11" s="4"/>
      <c r="B11" s="4"/>
      <c r="C11" s="4"/>
      <c r="D11" s="4"/>
      <c r="E11" s="4"/>
      <c r="F11" s="4" t="s">
        <v>401</v>
      </c>
      <c r="G11" s="12">
        <v>0</v>
      </c>
      <c r="H11" s="12">
        <v>32500</v>
      </c>
      <c r="I11" s="12">
        <f>ROUND((G11-H11),5)</f>
        <v>-32500</v>
      </c>
      <c r="J11" s="23">
        <f>ROUND(IF(H11=0, IF(G11=0, 0, 1), G11/H11),5)</f>
        <v>0</v>
      </c>
    </row>
    <row r="12" spans="1:10" x14ac:dyDescent="0.25">
      <c r="A12" s="4"/>
      <c r="B12" s="4"/>
      <c r="C12" s="4"/>
      <c r="D12" s="4"/>
      <c r="E12" s="4"/>
      <c r="F12" s="4" t="s">
        <v>15</v>
      </c>
      <c r="G12" s="12">
        <v>2041.63</v>
      </c>
      <c r="H12" s="12">
        <v>0</v>
      </c>
      <c r="I12" s="12">
        <f>ROUND((G12-H12),5)</f>
        <v>2041.63</v>
      </c>
      <c r="J12" s="23">
        <f>ROUND(IF(H12=0, IF(G12=0, 0, 1), G12/H12),5)</f>
        <v>1</v>
      </c>
    </row>
    <row r="13" spans="1:10" x14ac:dyDescent="0.25">
      <c r="A13" s="4"/>
      <c r="B13" s="4"/>
      <c r="C13" s="4"/>
      <c r="D13" s="4"/>
      <c r="E13" s="4"/>
      <c r="F13" s="4" t="s">
        <v>17</v>
      </c>
      <c r="G13" s="12">
        <v>34627.67</v>
      </c>
      <c r="H13" s="12">
        <v>0</v>
      </c>
      <c r="I13" s="12">
        <f>ROUND((G13-H13),5)</f>
        <v>34627.67</v>
      </c>
      <c r="J13" s="23">
        <f>ROUND(IF(H13=0, IF(G13=0, 0, 1), G13/H13),5)</f>
        <v>1</v>
      </c>
    </row>
    <row r="14" spans="1:10" x14ac:dyDescent="0.25">
      <c r="A14" s="4"/>
      <c r="B14" s="4"/>
      <c r="C14" s="4"/>
      <c r="D14" s="4"/>
      <c r="E14" s="4"/>
      <c r="F14" s="4" t="s">
        <v>367</v>
      </c>
      <c r="G14" s="12">
        <v>0</v>
      </c>
      <c r="H14" s="12">
        <v>0</v>
      </c>
      <c r="I14" s="12">
        <f>ROUND((G14-H14),5)</f>
        <v>0</v>
      </c>
      <c r="J14" s="23">
        <f>ROUND(IF(H14=0, IF(G14=0, 0, 1), G14/H14),5)</f>
        <v>0</v>
      </c>
    </row>
    <row r="15" spans="1:10" x14ac:dyDescent="0.25">
      <c r="A15" s="4"/>
      <c r="B15" s="4"/>
      <c r="C15" s="4"/>
      <c r="D15" s="4"/>
      <c r="E15" s="4"/>
      <c r="F15" s="4" t="s">
        <v>368</v>
      </c>
      <c r="G15" s="12">
        <v>0</v>
      </c>
      <c r="H15" s="12">
        <v>0</v>
      </c>
      <c r="I15" s="12">
        <f>ROUND((G15-H15),5)</f>
        <v>0</v>
      </c>
      <c r="J15" s="23">
        <f>ROUND(IF(H15=0, IF(G15=0, 0, 1), G15/H15),5)</f>
        <v>0</v>
      </c>
    </row>
    <row r="16" spans="1:10" ht="15" thickBot="1" x14ac:dyDescent="0.3">
      <c r="A16" s="4"/>
      <c r="B16" s="4"/>
      <c r="C16" s="4"/>
      <c r="D16" s="4"/>
      <c r="E16" s="4"/>
      <c r="F16" s="4" t="s">
        <v>19</v>
      </c>
      <c r="G16" s="13">
        <v>15899</v>
      </c>
      <c r="H16" s="13">
        <v>13000</v>
      </c>
      <c r="I16" s="13">
        <f>ROUND((G16-H16),5)</f>
        <v>2899</v>
      </c>
      <c r="J16" s="24">
        <f>ROUND(IF(H16=0, IF(G16=0, 0, 1), G16/H16),5)</f>
        <v>1.2230000000000001</v>
      </c>
    </row>
    <row r="17" spans="1:10" x14ac:dyDescent="0.25">
      <c r="A17" s="4"/>
      <c r="B17" s="4"/>
      <c r="C17" s="4"/>
      <c r="D17" s="4"/>
      <c r="E17" s="4" t="s">
        <v>21</v>
      </c>
      <c r="F17" s="4"/>
      <c r="G17" s="12">
        <f>ROUND(SUM(G5:G16),5)</f>
        <v>53068.3</v>
      </c>
      <c r="H17" s="12">
        <f>ROUND(SUM(H5:H16),5)</f>
        <v>146500</v>
      </c>
      <c r="I17" s="12">
        <f>ROUND((G17-H17),5)</f>
        <v>-93431.7</v>
      </c>
      <c r="J17" s="23">
        <f>ROUND(IF(H17=0, IF(G17=0, 0, 1), G17/H17),5)</f>
        <v>0.36224000000000001</v>
      </c>
    </row>
    <row r="18" spans="1:10" x14ac:dyDescent="0.25">
      <c r="A18" s="4"/>
      <c r="B18" s="4"/>
      <c r="C18" s="4"/>
      <c r="D18" s="4"/>
      <c r="E18" s="4" t="s">
        <v>22</v>
      </c>
      <c r="F18" s="4"/>
      <c r="G18" s="12"/>
      <c r="H18" s="12"/>
      <c r="I18" s="12"/>
      <c r="J18" s="23"/>
    </row>
    <row r="19" spans="1:10" x14ac:dyDescent="0.25">
      <c r="A19" s="4"/>
      <c r="B19" s="4"/>
      <c r="C19" s="4"/>
      <c r="D19" s="4"/>
      <c r="E19" s="4"/>
      <c r="F19" s="4" t="s">
        <v>23</v>
      </c>
      <c r="G19" s="12">
        <v>2115</v>
      </c>
      <c r="H19" s="12">
        <v>1500</v>
      </c>
      <c r="I19" s="12">
        <f>ROUND((G19-H19),5)</f>
        <v>615</v>
      </c>
      <c r="J19" s="23">
        <f>ROUND(IF(H19=0, IF(G19=0, 0, 1), G19/H19),5)</f>
        <v>1.41</v>
      </c>
    </row>
    <row r="20" spans="1:10" x14ac:dyDescent="0.25">
      <c r="A20" s="4"/>
      <c r="B20" s="4"/>
      <c r="C20" s="4"/>
      <c r="D20" s="4"/>
      <c r="E20" s="4"/>
      <c r="F20" s="4" t="s">
        <v>25</v>
      </c>
      <c r="G20" s="12">
        <v>2000</v>
      </c>
      <c r="H20" s="12">
        <v>3000</v>
      </c>
      <c r="I20" s="12">
        <f>ROUND((G20-H20),5)</f>
        <v>-1000</v>
      </c>
      <c r="J20" s="23">
        <f>ROUND(IF(H20=0, IF(G20=0, 0, 1), G20/H20),5)</f>
        <v>0.66666999999999998</v>
      </c>
    </row>
    <row r="21" spans="1:10" x14ac:dyDescent="0.25">
      <c r="A21" s="4"/>
      <c r="B21" s="4"/>
      <c r="C21" s="4"/>
      <c r="D21" s="4"/>
      <c r="E21" s="4"/>
      <c r="F21" s="4" t="s">
        <v>402</v>
      </c>
      <c r="G21" s="12">
        <v>0</v>
      </c>
      <c r="H21" s="12">
        <v>0</v>
      </c>
      <c r="I21" s="12">
        <f>ROUND((G21-H21),5)</f>
        <v>0</v>
      </c>
      <c r="J21" s="23">
        <f>ROUND(IF(H21=0, IF(G21=0, 0, 1), G21/H21),5)</f>
        <v>0</v>
      </c>
    </row>
    <row r="22" spans="1:10" x14ac:dyDescent="0.25">
      <c r="A22" s="4"/>
      <c r="B22" s="4"/>
      <c r="C22" s="4"/>
      <c r="D22" s="4"/>
      <c r="E22" s="4"/>
      <c r="F22" s="4" t="s">
        <v>403</v>
      </c>
      <c r="G22" s="12">
        <v>0</v>
      </c>
      <c r="H22" s="12">
        <v>0</v>
      </c>
      <c r="I22" s="12">
        <f>ROUND((G22-H22),5)</f>
        <v>0</v>
      </c>
      <c r="J22" s="23">
        <f>ROUND(IF(H22=0, IF(G22=0, 0, 1), G22/H22),5)</f>
        <v>0</v>
      </c>
    </row>
    <row r="23" spans="1:10" x14ac:dyDescent="0.25">
      <c r="A23" s="4"/>
      <c r="B23" s="4"/>
      <c r="C23" s="4"/>
      <c r="D23" s="4"/>
      <c r="E23" s="4"/>
      <c r="F23" s="4" t="s">
        <v>27</v>
      </c>
      <c r="G23" s="12">
        <v>21</v>
      </c>
      <c r="H23" s="12">
        <v>1800</v>
      </c>
      <c r="I23" s="12">
        <f>ROUND((G23-H23),5)</f>
        <v>-1779</v>
      </c>
      <c r="J23" s="23">
        <f>ROUND(IF(H23=0, IF(G23=0, 0, 1), G23/H23),5)</f>
        <v>1.167E-2</v>
      </c>
    </row>
    <row r="24" spans="1:10" ht="15" thickBot="1" x14ac:dyDescent="0.3">
      <c r="A24" s="4"/>
      <c r="B24" s="4"/>
      <c r="C24" s="4"/>
      <c r="D24" s="4"/>
      <c r="E24" s="4"/>
      <c r="F24" s="4" t="s">
        <v>404</v>
      </c>
      <c r="G24" s="13">
        <v>0</v>
      </c>
      <c r="H24" s="13">
        <v>0</v>
      </c>
      <c r="I24" s="13">
        <f>ROUND((G24-H24),5)</f>
        <v>0</v>
      </c>
      <c r="J24" s="24">
        <f>ROUND(IF(H24=0, IF(G24=0, 0, 1), G24/H24),5)</f>
        <v>0</v>
      </c>
    </row>
    <row r="25" spans="1:10" x14ac:dyDescent="0.25">
      <c r="A25" s="4"/>
      <c r="B25" s="4"/>
      <c r="C25" s="4"/>
      <c r="D25" s="4"/>
      <c r="E25" s="4" t="s">
        <v>29</v>
      </c>
      <c r="F25" s="4"/>
      <c r="G25" s="12">
        <f>ROUND(SUM(G18:G24),5)</f>
        <v>4136</v>
      </c>
      <c r="H25" s="12">
        <f>ROUND(SUM(H18:H24),5)</f>
        <v>6300</v>
      </c>
      <c r="I25" s="12">
        <f>ROUND((G25-H25),5)</f>
        <v>-2164</v>
      </c>
      <c r="J25" s="23">
        <f>ROUND(IF(H25=0, IF(G25=0, 0, 1), G25/H25),5)</f>
        <v>0.65651000000000004</v>
      </c>
    </row>
    <row r="26" spans="1:10" x14ac:dyDescent="0.25">
      <c r="A26" s="4"/>
      <c r="B26" s="4"/>
      <c r="C26" s="4"/>
      <c r="D26" s="4"/>
      <c r="E26" s="4" t="s">
        <v>30</v>
      </c>
      <c r="F26" s="4"/>
      <c r="G26" s="12"/>
      <c r="H26" s="12"/>
      <c r="I26" s="12"/>
      <c r="J26" s="23"/>
    </row>
    <row r="27" spans="1:10" ht="15" thickBot="1" x14ac:dyDescent="0.3">
      <c r="A27" s="4"/>
      <c r="B27" s="4"/>
      <c r="C27" s="4"/>
      <c r="D27" s="4"/>
      <c r="E27" s="4"/>
      <c r="F27" s="4" t="s">
        <v>31</v>
      </c>
      <c r="G27" s="13">
        <v>779.58</v>
      </c>
      <c r="H27" s="13">
        <v>250</v>
      </c>
      <c r="I27" s="13">
        <f>ROUND((G27-H27),5)</f>
        <v>529.58000000000004</v>
      </c>
      <c r="J27" s="24">
        <f>ROUND(IF(H27=0, IF(G27=0, 0, 1), G27/H27),5)</f>
        <v>3.1183200000000002</v>
      </c>
    </row>
    <row r="28" spans="1:10" x14ac:dyDescent="0.25">
      <c r="A28" s="4"/>
      <c r="B28" s="4"/>
      <c r="C28" s="4"/>
      <c r="D28" s="4"/>
      <c r="E28" s="4" t="s">
        <v>33</v>
      </c>
      <c r="F28" s="4"/>
      <c r="G28" s="12">
        <f>ROUND(SUM(G26:G27),5)</f>
        <v>779.58</v>
      </c>
      <c r="H28" s="12">
        <f>ROUND(SUM(H26:H27),5)</f>
        <v>250</v>
      </c>
      <c r="I28" s="12">
        <f>ROUND((G28-H28),5)</f>
        <v>529.58000000000004</v>
      </c>
      <c r="J28" s="23">
        <f>ROUND(IF(H28=0, IF(G28=0, 0, 1), G28/H28),5)</f>
        <v>3.1183200000000002</v>
      </c>
    </row>
    <row r="29" spans="1:10" x14ac:dyDescent="0.25">
      <c r="A29" s="4"/>
      <c r="B29" s="4"/>
      <c r="C29" s="4"/>
      <c r="D29" s="4"/>
      <c r="E29" s="4" t="s">
        <v>34</v>
      </c>
      <c r="F29" s="4"/>
      <c r="G29" s="12"/>
      <c r="H29" s="12"/>
      <c r="I29" s="12"/>
      <c r="J29" s="23"/>
    </row>
    <row r="30" spans="1:10" x14ac:dyDescent="0.25">
      <c r="A30" s="4"/>
      <c r="B30" s="4"/>
      <c r="C30" s="4"/>
      <c r="D30" s="4"/>
      <c r="E30" s="4"/>
      <c r="F30" s="4" t="s">
        <v>405</v>
      </c>
      <c r="G30" s="12">
        <v>0</v>
      </c>
      <c r="H30" s="12">
        <v>1000</v>
      </c>
      <c r="I30" s="12">
        <f>ROUND((G30-H30),5)</f>
        <v>-1000</v>
      </c>
      <c r="J30" s="23">
        <f>ROUND(IF(H30=0, IF(G30=0, 0, 1), G30/H30),5)</f>
        <v>0</v>
      </c>
    </row>
    <row r="31" spans="1:10" x14ac:dyDescent="0.25">
      <c r="A31" s="4"/>
      <c r="B31" s="4"/>
      <c r="C31" s="4"/>
      <c r="D31" s="4"/>
      <c r="E31" s="4"/>
      <c r="F31" s="4" t="s">
        <v>415</v>
      </c>
      <c r="G31" s="12">
        <v>15</v>
      </c>
      <c r="H31" s="12">
        <v>15000</v>
      </c>
      <c r="I31" s="12">
        <f>ROUND((G31-H31),5)</f>
        <v>-14985</v>
      </c>
      <c r="J31" s="23">
        <f>ROUND(IF(H31=0, IF(G31=0, 0, 1), G31/H31),5)</f>
        <v>1E-3</v>
      </c>
    </row>
    <row r="32" spans="1:10" x14ac:dyDescent="0.25">
      <c r="A32" s="4"/>
      <c r="B32" s="4"/>
      <c r="C32" s="4"/>
      <c r="D32" s="4"/>
      <c r="E32" s="4"/>
      <c r="F32" s="4" t="s">
        <v>35</v>
      </c>
      <c r="G32" s="12">
        <v>1353</v>
      </c>
      <c r="H32" s="12">
        <v>2000</v>
      </c>
      <c r="I32" s="12">
        <f>ROUND((G32-H32),5)</f>
        <v>-647</v>
      </c>
      <c r="J32" s="23">
        <f>ROUND(IF(H32=0, IF(G32=0, 0, 1), G32/H32),5)</f>
        <v>0.67649999999999999</v>
      </c>
    </row>
    <row r="33" spans="1:10" x14ac:dyDescent="0.25">
      <c r="A33" s="4"/>
      <c r="B33" s="4"/>
      <c r="C33" s="4"/>
      <c r="D33" s="4"/>
      <c r="E33" s="4"/>
      <c r="F33" s="4" t="s">
        <v>370</v>
      </c>
      <c r="G33" s="12">
        <v>1500</v>
      </c>
      <c r="H33" s="12">
        <v>1500</v>
      </c>
      <c r="I33" s="12">
        <f>ROUND((G33-H33),5)</f>
        <v>0</v>
      </c>
      <c r="J33" s="23">
        <f>ROUND(IF(H33=0, IF(G33=0, 0, 1), G33/H33),5)</f>
        <v>1</v>
      </c>
    </row>
    <row r="34" spans="1:10" x14ac:dyDescent="0.25">
      <c r="A34" s="4"/>
      <c r="B34" s="4"/>
      <c r="C34" s="4"/>
      <c r="D34" s="4"/>
      <c r="E34" s="4"/>
      <c r="F34" s="4" t="s">
        <v>37</v>
      </c>
      <c r="G34" s="12">
        <v>13525.87</v>
      </c>
      <c r="H34" s="12">
        <v>75000</v>
      </c>
      <c r="I34" s="12">
        <f>ROUND((G34-H34),5)</f>
        <v>-61474.13</v>
      </c>
      <c r="J34" s="23">
        <f>ROUND(IF(H34=0, IF(G34=0, 0, 1), G34/H34),5)</f>
        <v>0.18034</v>
      </c>
    </row>
    <row r="35" spans="1:10" x14ac:dyDescent="0.25">
      <c r="A35" s="4"/>
      <c r="B35" s="4"/>
      <c r="C35" s="4"/>
      <c r="D35" s="4"/>
      <c r="E35" s="4"/>
      <c r="F35" s="4" t="s">
        <v>406</v>
      </c>
      <c r="G35" s="12">
        <v>0</v>
      </c>
      <c r="H35" s="12">
        <v>500</v>
      </c>
      <c r="I35" s="12">
        <f>ROUND((G35-H35),5)</f>
        <v>-500</v>
      </c>
      <c r="J35" s="23">
        <f>ROUND(IF(H35=0, IF(G35=0, 0, 1), G35/H35),5)</f>
        <v>0</v>
      </c>
    </row>
    <row r="36" spans="1:10" x14ac:dyDescent="0.25">
      <c r="A36" s="4"/>
      <c r="B36" s="4"/>
      <c r="C36" s="4"/>
      <c r="D36" s="4"/>
      <c r="E36" s="4"/>
      <c r="F36" s="4" t="s">
        <v>371</v>
      </c>
      <c r="G36" s="12">
        <v>0</v>
      </c>
      <c r="H36" s="12">
        <v>5000</v>
      </c>
      <c r="I36" s="12">
        <f>ROUND((G36-H36),5)</f>
        <v>-5000</v>
      </c>
      <c r="J36" s="23">
        <f>ROUND(IF(H36=0, IF(G36=0, 0, 1), G36/H36),5)</f>
        <v>0</v>
      </c>
    </row>
    <row r="37" spans="1:10" x14ac:dyDescent="0.25">
      <c r="A37" s="4"/>
      <c r="B37" s="4"/>
      <c r="C37" s="4"/>
      <c r="D37" s="4"/>
      <c r="E37" s="4"/>
      <c r="F37" s="4" t="s">
        <v>39</v>
      </c>
      <c r="G37" s="12">
        <v>560.80999999999995</v>
      </c>
      <c r="H37" s="12">
        <v>200</v>
      </c>
      <c r="I37" s="12">
        <f>ROUND((G37-H37),5)</f>
        <v>360.81</v>
      </c>
      <c r="J37" s="23">
        <f>ROUND(IF(H37=0, IF(G37=0, 0, 1), G37/H37),5)</f>
        <v>2.8040500000000002</v>
      </c>
    </row>
    <row r="38" spans="1:10" ht="15" thickBot="1" x14ac:dyDescent="0.3">
      <c r="A38" s="4"/>
      <c r="B38" s="4"/>
      <c r="C38" s="4"/>
      <c r="D38" s="4"/>
      <c r="E38" s="4"/>
      <c r="F38" s="4" t="s">
        <v>372</v>
      </c>
      <c r="G38" s="14">
        <v>0</v>
      </c>
      <c r="H38" s="14">
        <v>100</v>
      </c>
      <c r="I38" s="14">
        <f>ROUND((G38-H38),5)</f>
        <v>-100</v>
      </c>
      <c r="J38" s="25">
        <f>ROUND(IF(H38=0, IF(G38=0, 0, 1), G38/H38),5)</f>
        <v>0</v>
      </c>
    </row>
    <row r="39" spans="1:10" ht="15" thickBot="1" x14ac:dyDescent="0.3">
      <c r="A39" s="4"/>
      <c r="B39" s="4"/>
      <c r="C39" s="4"/>
      <c r="D39" s="4"/>
      <c r="E39" s="4" t="s">
        <v>41</v>
      </c>
      <c r="F39" s="4"/>
      <c r="G39" s="16">
        <f>ROUND(SUM(G29:G38),5)</f>
        <v>16954.68</v>
      </c>
      <c r="H39" s="16">
        <f>ROUND(SUM(H29:H38),5)</f>
        <v>100300</v>
      </c>
      <c r="I39" s="16">
        <f>ROUND((G39-H39),5)</f>
        <v>-83345.320000000007</v>
      </c>
      <c r="J39" s="26">
        <f>ROUND(IF(H39=0, IF(G39=0, 0, 1), G39/H39),5)</f>
        <v>0.16904</v>
      </c>
    </row>
    <row r="40" spans="1:10" ht="15" thickBot="1" x14ac:dyDescent="0.3">
      <c r="A40" s="4"/>
      <c r="B40" s="4"/>
      <c r="C40" s="4"/>
      <c r="D40" s="4" t="s">
        <v>42</v>
      </c>
      <c r="E40" s="4"/>
      <c r="F40" s="4"/>
      <c r="G40" s="15">
        <f>ROUND(G4+G17+G25+G28+G39,5)</f>
        <v>74938.559999999998</v>
      </c>
      <c r="H40" s="15">
        <f>ROUND(H4+H17+H25+H28+H39,5)</f>
        <v>253350</v>
      </c>
      <c r="I40" s="15">
        <f>ROUND((G40-H40),5)</f>
        <v>-178411.44</v>
      </c>
      <c r="J40" s="27">
        <f>ROUND(IF(H40=0, IF(G40=0, 0, 1), G40/H40),5)</f>
        <v>0.29579</v>
      </c>
    </row>
    <row r="41" spans="1:10" x14ac:dyDescent="0.25">
      <c r="A41" s="4"/>
      <c r="B41" s="4"/>
      <c r="C41" s="4" t="s">
        <v>43</v>
      </c>
      <c r="D41" s="4"/>
      <c r="E41" s="4"/>
      <c r="F41" s="4"/>
      <c r="G41" s="12">
        <f>G40</f>
        <v>74938.559999999998</v>
      </c>
      <c r="H41" s="12">
        <f>H40</f>
        <v>253350</v>
      </c>
      <c r="I41" s="12">
        <f>ROUND((G41-H41),5)</f>
        <v>-178411.44</v>
      </c>
      <c r="J41" s="23">
        <f>ROUND(IF(H41=0, IF(G41=0, 0, 1), G41/H41),5)</f>
        <v>0.29579</v>
      </c>
    </row>
    <row r="42" spans="1:10" x14ac:dyDescent="0.25">
      <c r="A42" s="4"/>
      <c r="B42" s="4"/>
      <c r="C42" s="4"/>
      <c r="D42" s="4" t="s">
        <v>44</v>
      </c>
      <c r="E42" s="4"/>
      <c r="F42" s="4"/>
      <c r="G42" s="12"/>
      <c r="H42" s="12"/>
      <c r="I42" s="12"/>
      <c r="J42" s="23"/>
    </row>
    <row r="43" spans="1:10" x14ac:dyDescent="0.25">
      <c r="A43" s="4"/>
      <c r="B43" s="4"/>
      <c r="C43" s="4"/>
      <c r="D43" s="4"/>
      <c r="E43" s="4" t="s">
        <v>45</v>
      </c>
      <c r="F43" s="4"/>
      <c r="G43" s="12"/>
      <c r="H43" s="12"/>
      <c r="I43" s="12"/>
      <c r="J43" s="23"/>
    </row>
    <row r="44" spans="1:10" x14ac:dyDescent="0.25">
      <c r="A44" s="4"/>
      <c r="B44" s="4"/>
      <c r="C44" s="4"/>
      <c r="D44" s="4"/>
      <c r="E44" s="4"/>
      <c r="F44" s="4" t="s">
        <v>373</v>
      </c>
      <c r="G44" s="12">
        <v>0</v>
      </c>
      <c r="H44" s="12">
        <v>250</v>
      </c>
      <c r="I44" s="12">
        <f>ROUND((G44-H44),5)</f>
        <v>-250</v>
      </c>
      <c r="J44" s="23">
        <f>ROUND(IF(H44=0, IF(G44=0, 0, 1), G44/H44),5)</f>
        <v>0</v>
      </c>
    </row>
    <row r="45" spans="1:10" x14ac:dyDescent="0.25">
      <c r="A45" s="4"/>
      <c r="B45" s="4"/>
      <c r="C45" s="4"/>
      <c r="D45" s="4"/>
      <c r="E45" s="4"/>
      <c r="F45" s="4" t="s">
        <v>46</v>
      </c>
      <c r="G45" s="12">
        <v>587.4</v>
      </c>
      <c r="H45" s="12">
        <v>1000</v>
      </c>
      <c r="I45" s="12">
        <f>ROUND((G45-H45),5)</f>
        <v>-412.6</v>
      </c>
      <c r="J45" s="23">
        <f>ROUND(IF(H45=0, IF(G45=0, 0, 1), G45/H45),5)</f>
        <v>0.58740000000000003</v>
      </c>
    </row>
    <row r="46" spans="1:10" x14ac:dyDescent="0.25">
      <c r="A46" s="4"/>
      <c r="B46" s="4"/>
      <c r="C46" s="4"/>
      <c r="D46" s="4"/>
      <c r="E46" s="4"/>
      <c r="F46" s="4" t="s">
        <v>48</v>
      </c>
      <c r="G46" s="12">
        <v>314.49</v>
      </c>
      <c r="H46" s="12">
        <v>250</v>
      </c>
      <c r="I46" s="12">
        <f>ROUND((G46-H46),5)</f>
        <v>64.489999999999995</v>
      </c>
      <c r="J46" s="23">
        <f>ROUND(IF(H46=0, IF(G46=0, 0, 1), G46/H46),5)</f>
        <v>1.25796</v>
      </c>
    </row>
    <row r="47" spans="1:10" x14ac:dyDescent="0.25">
      <c r="A47" s="4"/>
      <c r="B47" s="4"/>
      <c r="C47" s="4"/>
      <c r="D47" s="4"/>
      <c r="E47" s="4"/>
      <c r="F47" s="4" t="s">
        <v>374</v>
      </c>
      <c r="G47" s="12">
        <v>0</v>
      </c>
      <c r="H47" s="12">
        <v>5000</v>
      </c>
      <c r="I47" s="12">
        <f>ROUND((G47-H47),5)</f>
        <v>-5000</v>
      </c>
      <c r="J47" s="23">
        <f>ROUND(IF(H47=0, IF(G47=0, 0, 1), G47/H47),5)</f>
        <v>0</v>
      </c>
    </row>
    <row r="48" spans="1:10" x14ac:dyDescent="0.25">
      <c r="A48" s="4"/>
      <c r="B48" s="4"/>
      <c r="C48" s="4"/>
      <c r="D48" s="4"/>
      <c r="E48" s="4"/>
      <c r="F48" s="4" t="s">
        <v>407</v>
      </c>
      <c r="G48" s="12">
        <v>0</v>
      </c>
      <c r="H48" s="12">
        <v>500</v>
      </c>
      <c r="I48" s="12">
        <f>ROUND((G48-H48),5)</f>
        <v>-500</v>
      </c>
      <c r="J48" s="23">
        <f>ROUND(IF(H48=0, IF(G48=0, 0, 1), G48/H48),5)</f>
        <v>0</v>
      </c>
    </row>
    <row r="49" spans="1:10" x14ac:dyDescent="0.25">
      <c r="A49" s="4"/>
      <c r="B49" s="4"/>
      <c r="C49" s="4"/>
      <c r="D49" s="4"/>
      <c r="E49" s="4"/>
      <c r="F49" s="4" t="s">
        <v>50</v>
      </c>
      <c r="G49" s="12">
        <v>375</v>
      </c>
      <c r="H49" s="12">
        <v>1000</v>
      </c>
      <c r="I49" s="12">
        <f>ROUND((G49-H49),5)</f>
        <v>-625</v>
      </c>
      <c r="J49" s="23">
        <f>ROUND(IF(H49=0, IF(G49=0, 0, 1), G49/H49),5)</f>
        <v>0.375</v>
      </c>
    </row>
    <row r="50" spans="1:10" x14ac:dyDescent="0.25">
      <c r="A50" s="4"/>
      <c r="B50" s="4"/>
      <c r="C50" s="4"/>
      <c r="D50" s="4"/>
      <c r="E50" s="4"/>
      <c r="F50" s="4" t="s">
        <v>408</v>
      </c>
      <c r="G50" s="12">
        <v>0</v>
      </c>
      <c r="H50" s="12">
        <v>1000</v>
      </c>
      <c r="I50" s="12">
        <f>ROUND((G50-H50),5)</f>
        <v>-1000</v>
      </c>
      <c r="J50" s="23">
        <f>ROUND(IF(H50=0, IF(G50=0, 0, 1), G50/H50),5)</f>
        <v>0</v>
      </c>
    </row>
    <row r="51" spans="1:10" x14ac:dyDescent="0.25">
      <c r="A51" s="4"/>
      <c r="B51" s="4"/>
      <c r="C51" s="4"/>
      <c r="D51" s="4"/>
      <c r="E51" s="4"/>
      <c r="F51" s="4" t="s">
        <v>375</v>
      </c>
      <c r="G51" s="12">
        <v>0</v>
      </c>
      <c r="H51" s="12">
        <v>6000</v>
      </c>
      <c r="I51" s="12">
        <f>ROUND((G51-H51),5)</f>
        <v>-6000</v>
      </c>
      <c r="J51" s="23">
        <f>ROUND(IF(H51=0, IF(G51=0, 0, 1), G51/H51),5)</f>
        <v>0</v>
      </c>
    </row>
    <row r="52" spans="1:10" ht="15" thickBot="1" x14ac:dyDescent="0.3">
      <c r="A52" s="4"/>
      <c r="B52" s="4"/>
      <c r="C52" s="4"/>
      <c r="D52" s="4"/>
      <c r="E52" s="4"/>
      <c r="F52" s="4" t="s">
        <v>52</v>
      </c>
      <c r="G52" s="13">
        <v>597.4</v>
      </c>
      <c r="H52" s="13">
        <v>2500</v>
      </c>
      <c r="I52" s="13">
        <f>ROUND((G52-H52),5)</f>
        <v>-1902.6</v>
      </c>
      <c r="J52" s="24">
        <f>ROUND(IF(H52=0, IF(G52=0, 0, 1), G52/H52),5)</f>
        <v>0.23896000000000001</v>
      </c>
    </row>
    <row r="53" spans="1:10" x14ac:dyDescent="0.25">
      <c r="A53" s="4"/>
      <c r="B53" s="4"/>
      <c r="C53" s="4"/>
      <c r="D53" s="4"/>
      <c r="E53" s="4" t="s">
        <v>54</v>
      </c>
      <c r="F53" s="4"/>
      <c r="G53" s="12">
        <f>ROUND(SUM(G43:G52),5)</f>
        <v>1874.29</v>
      </c>
      <c r="H53" s="12">
        <f>ROUND(SUM(H43:H52),5)</f>
        <v>17500</v>
      </c>
      <c r="I53" s="12">
        <f>ROUND((G53-H53),5)</f>
        <v>-15625.71</v>
      </c>
      <c r="J53" s="23">
        <f>ROUND(IF(H53=0, IF(G53=0, 0, 1), G53/H53),5)</f>
        <v>0.1071</v>
      </c>
    </row>
    <row r="54" spans="1:10" x14ac:dyDescent="0.25">
      <c r="A54" s="4"/>
      <c r="B54" s="4"/>
      <c r="C54" s="4"/>
      <c r="D54" s="4"/>
      <c r="E54" s="4" t="s">
        <v>55</v>
      </c>
      <c r="F54" s="4"/>
      <c r="G54" s="12"/>
      <c r="H54" s="12"/>
      <c r="I54" s="12"/>
      <c r="J54" s="23"/>
    </row>
    <row r="55" spans="1:10" x14ac:dyDescent="0.25">
      <c r="A55" s="4"/>
      <c r="B55" s="4"/>
      <c r="C55" s="4"/>
      <c r="D55" s="4"/>
      <c r="E55" s="4"/>
      <c r="F55" s="4" t="s">
        <v>409</v>
      </c>
      <c r="G55" s="12">
        <v>0</v>
      </c>
      <c r="H55" s="12">
        <v>4750</v>
      </c>
      <c r="I55" s="12">
        <f>ROUND((G55-H55),5)</f>
        <v>-4750</v>
      </c>
      <c r="J55" s="23">
        <f>ROUND(IF(H55=0, IF(G55=0, 0, 1), G55/H55),5)</f>
        <v>0</v>
      </c>
    </row>
    <row r="56" spans="1:10" x14ac:dyDescent="0.25">
      <c r="A56" s="4"/>
      <c r="B56" s="4"/>
      <c r="C56" s="4"/>
      <c r="D56" s="4"/>
      <c r="E56" s="4"/>
      <c r="F56" s="4" t="s">
        <v>376</v>
      </c>
      <c r="G56" s="12">
        <v>0</v>
      </c>
      <c r="H56" s="12">
        <v>2500</v>
      </c>
      <c r="I56" s="12">
        <f>ROUND((G56-H56),5)</f>
        <v>-2500</v>
      </c>
      <c r="J56" s="23">
        <f>ROUND(IF(H56=0, IF(G56=0, 0, 1), G56/H56),5)</f>
        <v>0</v>
      </c>
    </row>
    <row r="57" spans="1:10" x14ac:dyDescent="0.25">
      <c r="A57" s="4"/>
      <c r="B57" s="4"/>
      <c r="C57" s="4"/>
      <c r="D57" s="4"/>
      <c r="E57" s="4"/>
      <c r="F57" s="4" t="s">
        <v>410</v>
      </c>
      <c r="G57" s="12">
        <v>0</v>
      </c>
      <c r="H57" s="12">
        <v>0</v>
      </c>
      <c r="I57" s="12">
        <f>ROUND((G57-H57),5)</f>
        <v>0</v>
      </c>
      <c r="J57" s="23">
        <f>ROUND(IF(H57=0, IF(G57=0, 0, 1), G57/H57),5)</f>
        <v>0</v>
      </c>
    </row>
    <row r="58" spans="1:10" x14ac:dyDescent="0.25">
      <c r="A58" s="4"/>
      <c r="B58" s="4"/>
      <c r="C58" s="4"/>
      <c r="D58" s="4"/>
      <c r="E58" s="4"/>
      <c r="F58" s="4" t="s">
        <v>411</v>
      </c>
      <c r="G58" s="12">
        <v>0</v>
      </c>
      <c r="H58" s="12">
        <v>1000</v>
      </c>
      <c r="I58" s="12">
        <f>ROUND((G58-H58),5)</f>
        <v>-1000</v>
      </c>
      <c r="J58" s="23">
        <f>ROUND(IF(H58=0, IF(G58=0, 0, 1), G58/H58),5)</f>
        <v>0</v>
      </c>
    </row>
    <row r="59" spans="1:10" ht="15" thickBot="1" x14ac:dyDescent="0.3">
      <c r="A59" s="4"/>
      <c r="B59" s="4"/>
      <c r="C59" s="4"/>
      <c r="D59" s="4"/>
      <c r="E59" s="4"/>
      <c r="F59" s="4" t="s">
        <v>377</v>
      </c>
      <c r="G59" s="13">
        <v>-200</v>
      </c>
      <c r="H59" s="13"/>
      <c r="I59" s="13"/>
      <c r="J59" s="24"/>
    </row>
    <row r="60" spans="1:10" x14ac:dyDescent="0.25">
      <c r="A60" s="4"/>
      <c r="B60" s="4"/>
      <c r="C60" s="4"/>
      <c r="D60" s="4"/>
      <c r="E60" s="4" t="s">
        <v>56</v>
      </c>
      <c r="F60" s="4"/>
      <c r="G60" s="12">
        <f>ROUND(SUM(G54:G59),5)</f>
        <v>-200</v>
      </c>
      <c r="H60" s="12">
        <f>ROUND(SUM(H54:H59),5)</f>
        <v>8250</v>
      </c>
      <c r="I60" s="12">
        <f>ROUND((G60-H60),5)</f>
        <v>-8450</v>
      </c>
      <c r="J60" s="23">
        <f>ROUND(IF(H60=0, IF(G60=0, 0, 1), G60/H60),5)</f>
        <v>-2.4240000000000001E-2</v>
      </c>
    </row>
    <row r="61" spans="1:10" x14ac:dyDescent="0.25">
      <c r="A61" s="4"/>
      <c r="B61" s="4"/>
      <c r="C61" s="4"/>
      <c r="D61" s="4"/>
      <c r="E61" s="4" t="s">
        <v>57</v>
      </c>
      <c r="F61" s="4"/>
      <c r="G61" s="12"/>
      <c r="H61" s="12"/>
      <c r="I61" s="12"/>
      <c r="J61" s="23"/>
    </row>
    <row r="62" spans="1:10" x14ac:dyDescent="0.25">
      <c r="A62" s="4"/>
      <c r="B62" s="4"/>
      <c r="C62" s="4"/>
      <c r="D62" s="4"/>
      <c r="E62" s="4"/>
      <c r="F62" s="4" t="s">
        <v>58</v>
      </c>
      <c r="G62" s="12">
        <v>3078.82</v>
      </c>
      <c r="H62" s="12">
        <v>3000</v>
      </c>
      <c r="I62" s="12">
        <f>ROUND((G62-H62),5)</f>
        <v>78.819999999999993</v>
      </c>
      <c r="J62" s="23">
        <f>ROUND(IF(H62=0, IF(G62=0, 0, 1), G62/H62),5)</f>
        <v>1.02627</v>
      </c>
    </row>
    <row r="63" spans="1:10" x14ac:dyDescent="0.25">
      <c r="A63" s="4"/>
      <c r="B63" s="4"/>
      <c r="C63" s="4"/>
      <c r="D63" s="4"/>
      <c r="E63" s="4"/>
      <c r="F63" s="4" t="s">
        <v>60</v>
      </c>
      <c r="G63" s="12">
        <v>3946.55</v>
      </c>
      <c r="H63" s="12">
        <v>4500</v>
      </c>
      <c r="I63" s="12">
        <f>ROUND((G63-H63),5)</f>
        <v>-553.45000000000005</v>
      </c>
      <c r="J63" s="23">
        <f>ROUND(IF(H63=0, IF(G63=0, 0, 1), G63/H63),5)</f>
        <v>0.87700999999999996</v>
      </c>
    </row>
    <row r="64" spans="1:10" x14ac:dyDescent="0.25">
      <c r="A64" s="4"/>
      <c r="B64" s="4"/>
      <c r="C64" s="4"/>
      <c r="D64" s="4"/>
      <c r="E64" s="4"/>
      <c r="F64" s="4" t="s">
        <v>412</v>
      </c>
      <c r="G64" s="12">
        <v>0</v>
      </c>
      <c r="H64" s="12">
        <v>0</v>
      </c>
      <c r="I64" s="12">
        <f>ROUND((G64-H64),5)</f>
        <v>0</v>
      </c>
      <c r="J64" s="23">
        <f>ROUND(IF(H64=0, IF(G64=0, 0, 1), G64/H64),5)</f>
        <v>0</v>
      </c>
    </row>
    <row r="65" spans="1:10" x14ac:dyDescent="0.25">
      <c r="A65" s="4"/>
      <c r="B65" s="4"/>
      <c r="C65" s="4"/>
      <c r="D65" s="4"/>
      <c r="E65" s="4"/>
      <c r="F65" s="4" t="s">
        <v>413</v>
      </c>
      <c r="G65" s="12">
        <v>0</v>
      </c>
      <c r="H65" s="12">
        <v>0</v>
      </c>
      <c r="I65" s="12">
        <f>ROUND((G65-H65),5)</f>
        <v>0</v>
      </c>
      <c r="J65" s="23">
        <f>ROUND(IF(H65=0, IF(G65=0, 0, 1), G65/H65),5)</f>
        <v>0</v>
      </c>
    </row>
    <row r="66" spans="1:10" ht="15" thickBot="1" x14ac:dyDescent="0.3">
      <c r="A66" s="4"/>
      <c r="B66" s="4"/>
      <c r="C66" s="4"/>
      <c r="D66" s="4"/>
      <c r="E66" s="4"/>
      <c r="F66" s="4" t="s">
        <v>62</v>
      </c>
      <c r="G66" s="13">
        <v>1483.6</v>
      </c>
      <c r="H66" s="13">
        <v>4000</v>
      </c>
      <c r="I66" s="13">
        <f>ROUND((G66-H66),5)</f>
        <v>-2516.4</v>
      </c>
      <c r="J66" s="24">
        <f>ROUND(IF(H66=0, IF(G66=0, 0, 1), G66/H66),5)</f>
        <v>0.37090000000000001</v>
      </c>
    </row>
    <row r="67" spans="1:10" x14ac:dyDescent="0.25">
      <c r="A67" s="4"/>
      <c r="B67" s="4"/>
      <c r="C67" s="4"/>
      <c r="D67" s="4"/>
      <c r="E67" s="4" t="s">
        <v>65</v>
      </c>
      <c r="F67" s="4"/>
      <c r="G67" s="12">
        <f>ROUND(SUM(G61:G66),5)</f>
        <v>8508.9699999999993</v>
      </c>
      <c r="H67" s="12">
        <f>ROUND(SUM(H61:H66),5)</f>
        <v>11500</v>
      </c>
      <c r="I67" s="12">
        <f>ROUND((G67-H67),5)</f>
        <v>-2991.03</v>
      </c>
      <c r="J67" s="23">
        <f>ROUND(IF(H67=0, IF(G67=0, 0, 1), G67/H67),5)</f>
        <v>0.73990999999999996</v>
      </c>
    </row>
    <row r="68" spans="1:10" x14ac:dyDescent="0.25">
      <c r="A68" s="4"/>
      <c r="B68" s="4"/>
      <c r="C68" s="4"/>
      <c r="D68" s="4"/>
      <c r="E68" s="4" t="s">
        <v>66</v>
      </c>
      <c r="F68" s="4"/>
      <c r="G68" s="12"/>
      <c r="H68" s="12"/>
      <c r="I68" s="12"/>
      <c r="J68" s="23"/>
    </row>
    <row r="69" spans="1:10" x14ac:dyDescent="0.25">
      <c r="A69" s="4"/>
      <c r="B69" s="4"/>
      <c r="C69" s="4"/>
      <c r="D69" s="4"/>
      <c r="E69" s="4"/>
      <c r="F69" s="4" t="s">
        <v>67</v>
      </c>
      <c r="G69" s="12">
        <v>362.98</v>
      </c>
      <c r="H69" s="12">
        <v>2000</v>
      </c>
      <c r="I69" s="12">
        <f>ROUND((G69-H69),5)</f>
        <v>-1637.02</v>
      </c>
      <c r="J69" s="23">
        <f>ROUND(IF(H69=0, IF(G69=0, 0, 1), G69/H69),5)</f>
        <v>0.18149000000000001</v>
      </c>
    </row>
    <row r="70" spans="1:10" x14ac:dyDescent="0.25">
      <c r="A70" s="4"/>
      <c r="B70" s="4"/>
      <c r="C70" s="4"/>
      <c r="D70" s="4"/>
      <c r="E70" s="4"/>
      <c r="F70" s="4" t="s">
        <v>69</v>
      </c>
      <c r="G70" s="12">
        <v>4400</v>
      </c>
      <c r="H70" s="12">
        <v>10000</v>
      </c>
      <c r="I70" s="12">
        <f>ROUND((G70-H70),5)</f>
        <v>-5600</v>
      </c>
      <c r="J70" s="23">
        <f>ROUND(IF(H70=0, IF(G70=0, 0, 1), G70/H70),5)</f>
        <v>0.44</v>
      </c>
    </row>
    <row r="71" spans="1:10" x14ac:dyDescent="0.25">
      <c r="A71" s="4"/>
      <c r="B71" s="4"/>
      <c r="C71" s="4"/>
      <c r="D71" s="4"/>
      <c r="E71" s="4"/>
      <c r="F71" s="4" t="s">
        <v>378</v>
      </c>
      <c r="G71" s="12">
        <v>0</v>
      </c>
      <c r="H71" s="12">
        <v>0</v>
      </c>
      <c r="I71" s="12">
        <f>ROUND((G71-H71),5)</f>
        <v>0</v>
      </c>
      <c r="J71" s="23">
        <f>ROUND(IF(H71=0, IF(G71=0, 0, 1), G71/H71),5)</f>
        <v>0</v>
      </c>
    </row>
    <row r="72" spans="1:10" ht="15" thickBot="1" x14ac:dyDescent="0.3">
      <c r="A72" s="4"/>
      <c r="B72" s="4"/>
      <c r="C72" s="4"/>
      <c r="D72" s="4"/>
      <c r="E72" s="4"/>
      <c r="F72" s="4" t="s">
        <v>71</v>
      </c>
      <c r="G72" s="13">
        <v>2000</v>
      </c>
      <c r="H72" s="13">
        <v>5000</v>
      </c>
      <c r="I72" s="13">
        <f>ROUND((G72-H72),5)</f>
        <v>-3000</v>
      </c>
      <c r="J72" s="24">
        <f>ROUND(IF(H72=0, IF(G72=0, 0, 1), G72/H72),5)</f>
        <v>0.4</v>
      </c>
    </row>
    <row r="73" spans="1:10" x14ac:dyDescent="0.25">
      <c r="A73" s="4"/>
      <c r="B73" s="4"/>
      <c r="C73" s="4"/>
      <c r="D73" s="4"/>
      <c r="E73" s="4" t="s">
        <v>73</v>
      </c>
      <c r="F73" s="4"/>
      <c r="G73" s="12">
        <f>ROUND(SUM(G68:G72),5)</f>
        <v>6762.98</v>
      </c>
      <c r="H73" s="12">
        <f>ROUND(SUM(H68:H72),5)</f>
        <v>17000</v>
      </c>
      <c r="I73" s="12">
        <f>ROUND((G73-H73),5)</f>
        <v>-10237.02</v>
      </c>
      <c r="J73" s="23">
        <f>ROUND(IF(H73=0, IF(G73=0, 0, 1), G73/H73),5)</f>
        <v>0.39782000000000001</v>
      </c>
    </row>
    <row r="74" spans="1:10" x14ac:dyDescent="0.25">
      <c r="A74" s="4"/>
      <c r="B74" s="4"/>
      <c r="C74" s="4"/>
      <c r="D74" s="4"/>
      <c r="E74" s="4" t="s">
        <v>74</v>
      </c>
      <c r="F74" s="4"/>
      <c r="G74" s="12"/>
      <c r="H74" s="12"/>
      <c r="I74" s="12"/>
      <c r="J74" s="23"/>
    </row>
    <row r="75" spans="1:10" x14ac:dyDescent="0.25">
      <c r="A75" s="4"/>
      <c r="B75" s="4"/>
      <c r="C75" s="4"/>
      <c r="D75" s="4"/>
      <c r="E75" s="4"/>
      <c r="F75" s="4" t="s">
        <v>75</v>
      </c>
      <c r="G75" s="12">
        <v>1088.9000000000001</v>
      </c>
      <c r="H75" s="12">
        <v>850</v>
      </c>
      <c r="I75" s="12">
        <f>ROUND((G75-H75),5)</f>
        <v>238.9</v>
      </c>
      <c r="J75" s="23">
        <f>ROUND(IF(H75=0, IF(G75=0, 0, 1), G75/H75),5)</f>
        <v>1.2810600000000001</v>
      </c>
    </row>
    <row r="76" spans="1:10" ht="15" thickBot="1" x14ac:dyDescent="0.3">
      <c r="A76" s="4"/>
      <c r="B76" s="4"/>
      <c r="C76" s="4"/>
      <c r="D76" s="4"/>
      <c r="E76" s="4"/>
      <c r="F76" s="4" t="s">
        <v>77</v>
      </c>
      <c r="G76" s="13">
        <v>209.7</v>
      </c>
      <c r="H76" s="13">
        <v>250</v>
      </c>
      <c r="I76" s="13">
        <f>ROUND((G76-H76),5)</f>
        <v>-40.299999999999997</v>
      </c>
      <c r="J76" s="24">
        <f>ROUND(IF(H76=0, IF(G76=0, 0, 1), G76/H76),5)</f>
        <v>0.83879999999999999</v>
      </c>
    </row>
    <row r="77" spans="1:10" x14ac:dyDescent="0.25">
      <c r="A77" s="4"/>
      <c r="B77" s="4"/>
      <c r="C77" s="4"/>
      <c r="D77" s="4"/>
      <c r="E77" s="4" t="s">
        <v>79</v>
      </c>
      <c r="F77" s="4"/>
      <c r="G77" s="12">
        <f>ROUND(SUM(G74:G76),5)</f>
        <v>1298.5999999999999</v>
      </c>
      <c r="H77" s="12">
        <f>ROUND(SUM(H74:H76),5)</f>
        <v>1100</v>
      </c>
      <c r="I77" s="12">
        <f>ROUND((G77-H77),5)</f>
        <v>198.6</v>
      </c>
      <c r="J77" s="23">
        <f>ROUND(IF(H77=0, IF(G77=0, 0, 1), G77/H77),5)</f>
        <v>1.18055</v>
      </c>
    </row>
    <row r="78" spans="1:10" x14ac:dyDescent="0.25">
      <c r="A78" s="4"/>
      <c r="B78" s="4"/>
      <c r="C78" s="4"/>
      <c r="D78" s="4"/>
      <c r="E78" s="4" t="s">
        <v>81</v>
      </c>
      <c r="F78" s="4"/>
      <c r="G78" s="12"/>
      <c r="H78" s="12"/>
      <c r="I78" s="12"/>
      <c r="J78" s="23"/>
    </row>
    <row r="79" spans="1:10" ht="15" thickBot="1" x14ac:dyDescent="0.3">
      <c r="A79" s="4"/>
      <c r="B79" s="4"/>
      <c r="C79" s="4"/>
      <c r="D79" s="4"/>
      <c r="E79" s="4"/>
      <c r="F79" s="4" t="s">
        <v>380</v>
      </c>
      <c r="G79" s="13">
        <v>0</v>
      </c>
      <c r="H79" s="13">
        <v>1750</v>
      </c>
      <c r="I79" s="13">
        <f>ROUND((G79-H79),5)</f>
        <v>-1750</v>
      </c>
      <c r="J79" s="24">
        <f>ROUND(IF(H79=0, IF(G79=0, 0, 1), G79/H79),5)</f>
        <v>0</v>
      </c>
    </row>
    <row r="80" spans="1:10" x14ac:dyDescent="0.25">
      <c r="A80" s="4"/>
      <c r="B80" s="4"/>
      <c r="C80" s="4"/>
      <c r="D80" s="4"/>
      <c r="E80" s="4" t="s">
        <v>82</v>
      </c>
      <c r="F80" s="4"/>
      <c r="G80" s="12">
        <f>ROUND(SUM(G78:G79),5)</f>
        <v>0</v>
      </c>
      <c r="H80" s="12">
        <f>ROUND(SUM(H78:H79),5)</f>
        <v>1750</v>
      </c>
      <c r="I80" s="12">
        <f>ROUND((G80-H80),5)</f>
        <v>-1750</v>
      </c>
      <c r="J80" s="23">
        <f>ROUND(IF(H80=0, IF(G80=0, 0, 1), G80/H80),5)</f>
        <v>0</v>
      </c>
    </row>
    <row r="81" spans="1:10" x14ac:dyDescent="0.25">
      <c r="A81" s="4"/>
      <c r="B81" s="4"/>
      <c r="C81" s="4"/>
      <c r="D81" s="4"/>
      <c r="E81" s="4" t="s">
        <v>80</v>
      </c>
      <c r="F81" s="4"/>
      <c r="G81" s="12"/>
      <c r="H81" s="12"/>
      <c r="I81" s="12"/>
      <c r="J81" s="23"/>
    </row>
    <row r="82" spans="1:10" x14ac:dyDescent="0.25">
      <c r="A82" s="4"/>
      <c r="B82" s="4"/>
      <c r="C82" s="4"/>
      <c r="D82" s="4"/>
      <c r="E82" s="4"/>
      <c r="F82" s="4" t="s">
        <v>81</v>
      </c>
      <c r="G82" s="12">
        <v>14234.5</v>
      </c>
      <c r="H82" s="12">
        <v>30000</v>
      </c>
      <c r="I82" s="12">
        <f>ROUND((G82-H82),5)</f>
        <v>-15765.5</v>
      </c>
      <c r="J82" s="23">
        <f>ROUND(IF(H82=0, IF(G82=0, 0, 1), G82/H82),5)</f>
        <v>0.47448000000000001</v>
      </c>
    </row>
    <row r="83" spans="1:10" x14ac:dyDescent="0.25">
      <c r="A83" s="4"/>
      <c r="B83" s="4"/>
      <c r="C83" s="4"/>
      <c r="D83" s="4"/>
      <c r="E83" s="4"/>
      <c r="F83" s="4" t="s">
        <v>414</v>
      </c>
      <c r="G83" s="12">
        <v>0</v>
      </c>
      <c r="H83" s="12">
        <v>0</v>
      </c>
      <c r="I83" s="12">
        <f>ROUND((G83-H83),5)</f>
        <v>0</v>
      </c>
      <c r="J83" s="23">
        <f>ROUND(IF(H83=0, IF(G83=0, 0, 1), G83/H83),5)</f>
        <v>0</v>
      </c>
    </row>
    <row r="84" spans="1:10" x14ac:dyDescent="0.25">
      <c r="A84" s="4"/>
      <c r="B84" s="4"/>
      <c r="C84" s="4"/>
      <c r="D84" s="4"/>
      <c r="E84" s="4"/>
      <c r="F84" s="4" t="s">
        <v>83</v>
      </c>
      <c r="G84" s="12">
        <v>85.25</v>
      </c>
      <c r="H84" s="12">
        <v>400</v>
      </c>
      <c r="I84" s="12">
        <f>ROUND((G84-H84),5)</f>
        <v>-314.75</v>
      </c>
      <c r="J84" s="23">
        <f>ROUND(IF(H84=0, IF(G84=0, 0, 1), G84/H84),5)</f>
        <v>0.21312999999999999</v>
      </c>
    </row>
    <row r="85" spans="1:10" ht="15" thickBot="1" x14ac:dyDescent="0.3">
      <c r="A85" s="4"/>
      <c r="B85" s="4"/>
      <c r="C85" s="4"/>
      <c r="D85" s="4"/>
      <c r="E85" s="4"/>
      <c r="F85" s="4" t="s">
        <v>85</v>
      </c>
      <c r="G85" s="13">
        <v>653.45000000000005</v>
      </c>
      <c r="H85" s="13">
        <v>500</v>
      </c>
      <c r="I85" s="13">
        <f>ROUND((G85-H85),5)</f>
        <v>153.44999999999999</v>
      </c>
      <c r="J85" s="24">
        <f>ROUND(IF(H85=0, IF(G85=0, 0, 1), G85/H85),5)</f>
        <v>1.3069</v>
      </c>
    </row>
    <row r="86" spans="1:10" x14ac:dyDescent="0.25">
      <c r="A86" s="4"/>
      <c r="B86" s="4"/>
      <c r="C86" s="4"/>
      <c r="D86" s="4"/>
      <c r="E86" s="4" t="s">
        <v>87</v>
      </c>
      <c r="F86" s="4"/>
      <c r="G86" s="12">
        <f>ROUND(SUM(G81:G85),5)</f>
        <v>14973.2</v>
      </c>
      <c r="H86" s="12">
        <f>ROUND(SUM(H81:H85),5)</f>
        <v>30900</v>
      </c>
      <c r="I86" s="12">
        <f>ROUND((G86-H86),5)</f>
        <v>-15926.8</v>
      </c>
      <c r="J86" s="23">
        <f>ROUND(IF(H86=0, IF(G86=0, 0, 1), G86/H86),5)</f>
        <v>0.48457</v>
      </c>
    </row>
    <row r="87" spans="1:10" x14ac:dyDescent="0.25">
      <c r="A87" s="4"/>
      <c r="B87" s="4"/>
      <c r="C87" s="4"/>
      <c r="D87" s="4"/>
      <c r="E87" s="4" t="s">
        <v>88</v>
      </c>
      <c r="F87" s="4"/>
      <c r="G87" s="12"/>
      <c r="H87" s="12"/>
      <c r="I87" s="12"/>
      <c r="J87" s="23"/>
    </row>
    <row r="88" spans="1:10" x14ac:dyDescent="0.25">
      <c r="A88" s="4"/>
      <c r="B88" s="4"/>
      <c r="C88" s="4"/>
      <c r="D88" s="4"/>
      <c r="E88" s="4"/>
      <c r="F88" s="4" t="s">
        <v>415</v>
      </c>
      <c r="G88" s="12">
        <v>0</v>
      </c>
      <c r="H88" s="12">
        <v>1000</v>
      </c>
      <c r="I88" s="12">
        <f>ROUND((G88-H88),5)</f>
        <v>-1000</v>
      </c>
      <c r="J88" s="23">
        <f>ROUND(IF(H88=0, IF(G88=0, 0, 1), G88/H88),5)</f>
        <v>0</v>
      </c>
    </row>
    <row r="89" spans="1:10" x14ac:dyDescent="0.25">
      <c r="A89" s="4"/>
      <c r="B89" s="4"/>
      <c r="C89" s="4"/>
      <c r="D89" s="4"/>
      <c r="E89" s="4"/>
      <c r="F89" s="4" t="s">
        <v>89</v>
      </c>
      <c r="G89" s="12">
        <v>811.52</v>
      </c>
      <c r="H89" s="12">
        <v>3000</v>
      </c>
      <c r="I89" s="12">
        <f>ROUND((G89-H89),5)</f>
        <v>-2188.48</v>
      </c>
      <c r="J89" s="23">
        <f>ROUND(IF(H89=0, IF(G89=0, 0, 1), G89/H89),5)</f>
        <v>0.27050999999999997</v>
      </c>
    </row>
    <row r="90" spans="1:10" x14ac:dyDescent="0.25">
      <c r="A90" s="4"/>
      <c r="B90" s="4"/>
      <c r="C90" s="4"/>
      <c r="D90" s="4"/>
      <c r="E90" s="4"/>
      <c r="F90" s="4" t="s">
        <v>381</v>
      </c>
      <c r="G90" s="12">
        <v>0</v>
      </c>
      <c r="H90" s="12">
        <v>2000</v>
      </c>
      <c r="I90" s="12">
        <f>ROUND((G90-H90),5)</f>
        <v>-2000</v>
      </c>
      <c r="J90" s="23">
        <f>ROUND(IF(H90=0, IF(G90=0, 0, 1), G90/H90),5)</f>
        <v>0</v>
      </c>
    </row>
    <row r="91" spans="1:10" x14ac:dyDescent="0.25">
      <c r="A91" s="4"/>
      <c r="B91" s="4"/>
      <c r="C91" s="4"/>
      <c r="D91" s="4"/>
      <c r="E91" s="4"/>
      <c r="F91" s="4" t="s">
        <v>91</v>
      </c>
      <c r="G91" s="12">
        <v>6.44</v>
      </c>
      <c r="H91" s="12">
        <v>150</v>
      </c>
      <c r="I91" s="12">
        <f>ROUND((G91-H91),5)</f>
        <v>-143.56</v>
      </c>
      <c r="J91" s="23">
        <f>ROUND(IF(H91=0, IF(G91=0, 0, 1), G91/H91),5)</f>
        <v>4.2930000000000003E-2</v>
      </c>
    </row>
    <row r="92" spans="1:10" x14ac:dyDescent="0.25">
      <c r="A92" s="4"/>
      <c r="B92" s="4"/>
      <c r="C92" s="4"/>
      <c r="D92" s="4"/>
      <c r="E92" s="4"/>
      <c r="F92" s="4" t="s">
        <v>93</v>
      </c>
      <c r="G92" s="12">
        <v>672</v>
      </c>
      <c r="H92" s="12">
        <v>65000</v>
      </c>
      <c r="I92" s="12">
        <f>ROUND((G92-H92),5)</f>
        <v>-64328</v>
      </c>
      <c r="J92" s="23">
        <f>ROUND(IF(H92=0, IF(G92=0, 0, 1), G92/H92),5)</f>
        <v>1.034E-2</v>
      </c>
    </row>
    <row r="93" spans="1:10" x14ac:dyDescent="0.25">
      <c r="A93" s="4"/>
      <c r="B93" s="4"/>
      <c r="C93" s="4"/>
      <c r="D93" s="4"/>
      <c r="E93" s="4"/>
      <c r="F93" s="4" t="s">
        <v>382</v>
      </c>
      <c r="G93" s="12">
        <v>0</v>
      </c>
      <c r="H93" s="12">
        <v>5500</v>
      </c>
      <c r="I93" s="12">
        <f>ROUND((G93-H93),5)</f>
        <v>-5500</v>
      </c>
      <c r="J93" s="23">
        <f>ROUND(IF(H93=0, IF(G93=0, 0, 1), G93/H93),5)</f>
        <v>0</v>
      </c>
    </row>
    <row r="94" spans="1:10" x14ac:dyDescent="0.25">
      <c r="A94" s="4"/>
      <c r="B94" s="4"/>
      <c r="C94" s="4"/>
      <c r="D94" s="4"/>
      <c r="E94" s="4"/>
      <c r="F94" s="4" t="s">
        <v>95</v>
      </c>
      <c r="G94" s="12">
        <v>100</v>
      </c>
      <c r="H94" s="12">
        <v>500</v>
      </c>
      <c r="I94" s="12">
        <f>ROUND((G94-H94),5)</f>
        <v>-400</v>
      </c>
      <c r="J94" s="23">
        <f>ROUND(IF(H94=0, IF(G94=0, 0, 1), G94/H94),5)</f>
        <v>0.2</v>
      </c>
    </row>
    <row r="95" spans="1:10" ht="15" thickBot="1" x14ac:dyDescent="0.3">
      <c r="A95" s="4"/>
      <c r="B95" s="4"/>
      <c r="C95" s="4"/>
      <c r="D95" s="4"/>
      <c r="E95" s="4"/>
      <c r="F95" s="4" t="s">
        <v>383</v>
      </c>
      <c r="G95" s="13">
        <v>0</v>
      </c>
      <c r="H95" s="13">
        <v>500</v>
      </c>
      <c r="I95" s="13">
        <f>ROUND((G95-H95),5)</f>
        <v>-500</v>
      </c>
      <c r="J95" s="24">
        <f>ROUND(IF(H95=0, IF(G95=0, 0, 1), G95/H95),5)</f>
        <v>0</v>
      </c>
    </row>
    <row r="96" spans="1:10" x14ac:dyDescent="0.25">
      <c r="A96" s="4"/>
      <c r="B96" s="4"/>
      <c r="C96" s="4"/>
      <c r="D96" s="4"/>
      <c r="E96" s="4" t="s">
        <v>97</v>
      </c>
      <c r="F96" s="4"/>
      <c r="G96" s="12">
        <f>ROUND(SUM(G87:G95),5)</f>
        <v>1589.96</v>
      </c>
      <c r="H96" s="12">
        <f>ROUND(SUM(H87:H95),5)</f>
        <v>77650</v>
      </c>
      <c r="I96" s="12">
        <f>ROUND((G96-H96),5)</f>
        <v>-76060.039999999994</v>
      </c>
      <c r="J96" s="23">
        <f>ROUND(IF(H96=0, IF(G96=0, 0, 1), G96/H96),5)</f>
        <v>2.0480000000000002E-2</v>
      </c>
    </row>
    <row r="97" spans="1:10" x14ac:dyDescent="0.25">
      <c r="A97" s="4"/>
      <c r="B97" s="4"/>
      <c r="C97" s="4"/>
      <c r="D97" s="4"/>
      <c r="E97" s="4" t="s">
        <v>98</v>
      </c>
      <c r="F97" s="4"/>
      <c r="G97" s="12"/>
      <c r="H97" s="12"/>
      <c r="I97" s="12"/>
      <c r="J97" s="23"/>
    </row>
    <row r="98" spans="1:10" x14ac:dyDescent="0.25">
      <c r="A98" s="4"/>
      <c r="B98" s="4"/>
      <c r="C98" s="4"/>
      <c r="D98" s="4"/>
      <c r="E98" s="4"/>
      <c r="F98" s="4" t="s">
        <v>416</v>
      </c>
      <c r="G98" s="12">
        <v>0</v>
      </c>
      <c r="H98" s="12">
        <v>43000</v>
      </c>
      <c r="I98" s="12">
        <f>ROUND((G98-H98),5)</f>
        <v>-43000</v>
      </c>
      <c r="J98" s="23">
        <f>ROUND(IF(H98=0, IF(G98=0, 0, 1), G98/H98),5)</f>
        <v>0</v>
      </c>
    </row>
    <row r="99" spans="1:10" x14ac:dyDescent="0.25">
      <c r="A99" s="4"/>
      <c r="B99" s="4"/>
      <c r="C99" s="4"/>
      <c r="D99" s="4"/>
      <c r="E99" s="4"/>
      <c r="F99" s="4" t="s">
        <v>417</v>
      </c>
      <c r="G99" s="12">
        <v>0</v>
      </c>
      <c r="H99" s="12">
        <v>10000</v>
      </c>
      <c r="I99" s="12">
        <f>ROUND((G99-H99),5)</f>
        <v>-10000</v>
      </c>
      <c r="J99" s="23">
        <f>ROUND(IF(H99=0, IF(G99=0, 0, 1), G99/H99),5)</f>
        <v>0</v>
      </c>
    </row>
    <row r="100" spans="1:10" x14ac:dyDescent="0.25">
      <c r="A100" s="4"/>
      <c r="B100" s="4"/>
      <c r="C100" s="4"/>
      <c r="D100" s="4"/>
      <c r="E100" s="4"/>
      <c r="F100" s="4" t="s">
        <v>418</v>
      </c>
      <c r="G100" s="12">
        <v>0</v>
      </c>
      <c r="H100" s="12">
        <v>3500</v>
      </c>
      <c r="I100" s="12">
        <f>ROUND((G100-H100),5)</f>
        <v>-3500</v>
      </c>
      <c r="J100" s="23">
        <f>ROUND(IF(H100=0, IF(G100=0, 0, 1), G100/H100),5)</f>
        <v>0</v>
      </c>
    </row>
    <row r="101" spans="1:10" x14ac:dyDescent="0.25">
      <c r="A101" s="4"/>
      <c r="B101" s="4"/>
      <c r="C101" s="4"/>
      <c r="D101" s="4"/>
      <c r="E101" s="4"/>
      <c r="F101" s="4" t="s">
        <v>419</v>
      </c>
      <c r="G101" s="12">
        <v>0</v>
      </c>
      <c r="H101" s="12">
        <v>1000</v>
      </c>
      <c r="I101" s="12">
        <f>ROUND((G101-H101),5)</f>
        <v>-1000</v>
      </c>
      <c r="J101" s="23">
        <f>ROUND(IF(H101=0, IF(G101=0, 0, 1), G101/H101),5)</f>
        <v>0</v>
      </c>
    </row>
    <row r="102" spans="1:10" x14ac:dyDescent="0.25">
      <c r="A102" s="4"/>
      <c r="B102" s="4"/>
      <c r="C102" s="4"/>
      <c r="D102" s="4"/>
      <c r="E102" s="4"/>
      <c r="F102" s="4" t="s">
        <v>420</v>
      </c>
      <c r="G102" s="12">
        <v>0</v>
      </c>
      <c r="H102" s="12">
        <v>2000</v>
      </c>
      <c r="I102" s="12">
        <f>ROUND((G102-H102),5)</f>
        <v>-2000</v>
      </c>
      <c r="J102" s="23">
        <f>ROUND(IF(H102=0, IF(G102=0, 0, 1), G102/H102),5)</f>
        <v>0</v>
      </c>
    </row>
    <row r="103" spans="1:10" x14ac:dyDescent="0.25">
      <c r="A103" s="4"/>
      <c r="B103" s="4"/>
      <c r="C103" s="4"/>
      <c r="D103" s="4"/>
      <c r="E103" s="4"/>
      <c r="F103" s="4" t="s">
        <v>421</v>
      </c>
      <c r="G103" s="12">
        <v>0</v>
      </c>
      <c r="H103" s="12">
        <v>32000</v>
      </c>
      <c r="I103" s="12">
        <f>ROUND((G103-H103),5)</f>
        <v>-32000</v>
      </c>
      <c r="J103" s="23">
        <f>ROUND(IF(H103=0, IF(G103=0, 0, 1), G103/H103),5)</f>
        <v>0</v>
      </c>
    </row>
    <row r="104" spans="1:10" x14ac:dyDescent="0.25">
      <c r="A104" s="4"/>
      <c r="B104" s="4"/>
      <c r="C104" s="4"/>
      <c r="D104" s="4"/>
      <c r="E104" s="4"/>
      <c r="F104" s="4" t="s">
        <v>422</v>
      </c>
      <c r="G104" s="12">
        <v>0</v>
      </c>
      <c r="H104" s="12">
        <v>4000</v>
      </c>
      <c r="I104" s="12">
        <f>ROUND((G104-H104),5)</f>
        <v>-4000</v>
      </c>
      <c r="J104" s="23">
        <f>ROUND(IF(H104=0, IF(G104=0, 0, 1), G104/H104),5)</f>
        <v>0</v>
      </c>
    </row>
    <row r="105" spans="1:10" x14ac:dyDescent="0.25">
      <c r="A105" s="4"/>
      <c r="B105" s="4"/>
      <c r="C105" s="4"/>
      <c r="D105" s="4"/>
      <c r="E105" s="4"/>
      <c r="F105" s="4" t="s">
        <v>423</v>
      </c>
      <c r="G105" s="12">
        <v>0</v>
      </c>
      <c r="H105" s="12">
        <v>25000</v>
      </c>
      <c r="I105" s="12">
        <f>ROUND((G105-H105),5)</f>
        <v>-25000</v>
      </c>
      <c r="J105" s="23">
        <f>ROUND(IF(H105=0, IF(G105=0, 0, 1), G105/H105),5)</f>
        <v>0</v>
      </c>
    </row>
    <row r="106" spans="1:10" x14ac:dyDescent="0.25">
      <c r="A106" s="4"/>
      <c r="B106" s="4"/>
      <c r="C106" s="4"/>
      <c r="D106" s="4"/>
      <c r="E106" s="4"/>
      <c r="F106" s="4" t="s">
        <v>99</v>
      </c>
      <c r="G106" s="12">
        <v>2750</v>
      </c>
      <c r="H106" s="12"/>
      <c r="I106" s="12"/>
      <c r="J106" s="23"/>
    </row>
    <row r="107" spans="1:10" x14ac:dyDescent="0.25">
      <c r="A107" s="4"/>
      <c r="B107" s="4"/>
      <c r="C107" s="4"/>
      <c r="D107" s="4"/>
      <c r="E107" s="4"/>
      <c r="F107" s="4" t="s">
        <v>387</v>
      </c>
      <c r="G107" s="12">
        <v>0</v>
      </c>
      <c r="H107" s="12">
        <v>0</v>
      </c>
      <c r="I107" s="12">
        <f>ROUND((G107-H107),5)</f>
        <v>0</v>
      </c>
      <c r="J107" s="23">
        <f>ROUND(IF(H107=0, IF(G107=0, 0, 1), G107/H107),5)</f>
        <v>0</v>
      </c>
    </row>
    <row r="108" spans="1:10" x14ac:dyDescent="0.25">
      <c r="A108" s="4"/>
      <c r="B108" s="4"/>
      <c r="C108" s="4"/>
      <c r="D108" s="4"/>
      <c r="E108" s="4"/>
      <c r="F108" s="4" t="s">
        <v>389</v>
      </c>
      <c r="G108" s="12">
        <v>0</v>
      </c>
      <c r="H108" s="12">
        <v>0</v>
      </c>
      <c r="I108" s="12">
        <f>ROUND((G108-H108),5)</f>
        <v>0</v>
      </c>
      <c r="J108" s="23">
        <f>ROUND(IF(H108=0, IF(G108=0, 0, 1), G108/H108),5)</f>
        <v>0</v>
      </c>
    </row>
    <row r="109" spans="1:10" x14ac:dyDescent="0.25">
      <c r="A109" s="4"/>
      <c r="B109" s="4"/>
      <c r="C109" s="4"/>
      <c r="D109" s="4"/>
      <c r="E109" s="4"/>
      <c r="F109" s="4" t="s">
        <v>390</v>
      </c>
      <c r="G109" s="12">
        <v>0</v>
      </c>
      <c r="H109" s="12">
        <v>0</v>
      </c>
      <c r="I109" s="12">
        <f>ROUND((G109-H109),5)</f>
        <v>0</v>
      </c>
      <c r="J109" s="23">
        <f>ROUND(IF(H109=0, IF(G109=0, 0, 1), G109/H109),5)</f>
        <v>0</v>
      </c>
    </row>
    <row r="110" spans="1:10" x14ac:dyDescent="0.25">
      <c r="A110" s="4"/>
      <c r="B110" s="4"/>
      <c r="C110" s="4"/>
      <c r="D110" s="4"/>
      <c r="E110" s="4"/>
      <c r="F110" s="4" t="s">
        <v>101</v>
      </c>
      <c r="G110" s="12">
        <v>10294.06</v>
      </c>
      <c r="H110" s="12">
        <v>0</v>
      </c>
      <c r="I110" s="12">
        <f>ROUND((G110-H110),5)</f>
        <v>10294.06</v>
      </c>
      <c r="J110" s="23">
        <f>ROUND(IF(H110=0, IF(G110=0, 0, 1), G110/H110),5)</f>
        <v>1</v>
      </c>
    </row>
    <row r="111" spans="1:10" ht="15" thickBot="1" x14ac:dyDescent="0.3">
      <c r="A111" s="4"/>
      <c r="B111" s="4"/>
      <c r="C111" s="4"/>
      <c r="D111" s="4"/>
      <c r="E111" s="4"/>
      <c r="F111" s="4" t="s">
        <v>103</v>
      </c>
      <c r="G111" s="13">
        <v>4334</v>
      </c>
      <c r="H111" s="13"/>
      <c r="I111" s="13"/>
      <c r="J111" s="24"/>
    </row>
    <row r="112" spans="1:10" x14ac:dyDescent="0.25">
      <c r="A112" s="4"/>
      <c r="B112" s="4"/>
      <c r="C112" s="4"/>
      <c r="D112" s="4"/>
      <c r="E112" s="4" t="s">
        <v>105</v>
      </c>
      <c r="F112" s="4"/>
      <c r="G112" s="12">
        <f>ROUND(SUM(G97:G111),5)</f>
        <v>17378.060000000001</v>
      </c>
      <c r="H112" s="12">
        <f>ROUND(SUM(H97:H111),5)</f>
        <v>120500</v>
      </c>
      <c r="I112" s="12">
        <f>ROUND((G112-H112),5)</f>
        <v>-103121.94</v>
      </c>
      <c r="J112" s="23">
        <f>ROUND(IF(H112=0, IF(G112=0, 0, 1), G112/H112),5)</f>
        <v>0.14421999999999999</v>
      </c>
    </row>
    <row r="113" spans="1:10" x14ac:dyDescent="0.25">
      <c r="A113" s="4"/>
      <c r="B113" s="4"/>
      <c r="C113" s="4"/>
      <c r="D113" s="4"/>
      <c r="E113" s="4" t="s">
        <v>106</v>
      </c>
      <c r="F113" s="4"/>
      <c r="G113" s="12"/>
      <c r="H113" s="12"/>
      <c r="I113" s="12"/>
      <c r="J113" s="23"/>
    </row>
    <row r="114" spans="1:10" x14ac:dyDescent="0.25">
      <c r="A114" s="4"/>
      <c r="B114" s="4"/>
      <c r="C114" s="4"/>
      <c r="D114" s="4"/>
      <c r="E114" s="4"/>
      <c r="F114" s="4" t="s">
        <v>391</v>
      </c>
      <c r="G114" s="12">
        <v>0</v>
      </c>
      <c r="H114" s="12">
        <v>3000</v>
      </c>
      <c r="I114" s="12">
        <f>ROUND((G114-H114),5)</f>
        <v>-3000</v>
      </c>
      <c r="J114" s="23">
        <f>ROUND(IF(H114=0, IF(G114=0, 0, 1), G114/H114),5)</f>
        <v>0</v>
      </c>
    </row>
    <row r="115" spans="1:10" x14ac:dyDescent="0.25">
      <c r="A115" s="4"/>
      <c r="B115" s="4"/>
      <c r="C115" s="4"/>
      <c r="D115" s="4"/>
      <c r="E115" s="4"/>
      <c r="F115" s="4" t="s">
        <v>424</v>
      </c>
      <c r="G115" s="12">
        <v>0</v>
      </c>
      <c r="H115" s="12">
        <v>0</v>
      </c>
      <c r="I115" s="12">
        <f>ROUND((G115-H115),5)</f>
        <v>0</v>
      </c>
      <c r="J115" s="23">
        <f>ROUND(IF(H115=0, IF(G115=0, 0, 1), G115/H115),5)</f>
        <v>0</v>
      </c>
    </row>
    <row r="116" spans="1:10" x14ac:dyDescent="0.25">
      <c r="A116" s="4"/>
      <c r="B116" s="4"/>
      <c r="C116" s="4"/>
      <c r="D116" s="4"/>
      <c r="E116" s="4"/>
      <c r="F116" s="4" t="s">
        <v>392</v>
      </c>
      <c r="G116" s="12">
        <v>0</v>
      </c>
      <c r="H116" s="12">
        <v>2000</v>
      </c>
      <c r="I116" s="12">
        <f>ROUND((G116-H116),5)</f>
        <v>-2000</v>
      </c>
      <c r="J116" s="23">
        <f>ROUND(IF(H116=0, IF(G116=0, 0, 1), G116/H116),5)</f>
        <v>0</v>
      </c>
    </row>
    <row r="117" spans="1:10" ht="15" thickBot="1" x14ac:dyDescent="0.3">
      <c r="A117" s="4"/>
      <c r="B117" s="4"/>
      <c r="C117" s="4"/>
      <c r="D117" s="4"/>
      <c r="E117" s="4"/>
      <c r="F117" s="4" t="s">
        <v>107</v>
      </c>
      <c r="G117" s="14">
        <v>7614.12</v>
      </c>
      <c r="H117" s="14">
        <v>4800</v>
      </c>
      <c r="I117" s="14">
        <f>ROUND((G117-H117),5)</f>
        <v>2814.12</v>
      </c>
      <c r="J117" s="25">
        <f>ROUND(IF(H117=0, IF(G117=0, 0, 1), G117/H117),5)</f>
        <v>1.5862799999999999</v>
      </c>
    </row>
    <row r="118" spans="1:10" ht="15" thickBot="1" x14ac:dyDescent="0.3">
      <c r="A118" s="4"/>
      <c r="B118" s="4"/>
      <c r="C118" s="4"/>
      <c r="D118" s="4"/>
      <c r="E118" s="4" t="s">
        <v>109</v>
      </c>
      <c r="F118" s="4"/>
      <c r="G118" s="16">
        <f>ROUND(SUM(G113:G117),5)</f>
        <v>7614.12</v>
      </c>
      <c r="H118" s="16">
        <f>ROUND(SUM(H113:H117),5)</f>
        <v>9800</v>
      </c>
      <c r="I118" s="16">
        <f>ROUND((G118-H118),5)</f>
        <v>-2185.88</v>
      </c>
      <c r="J118" s="26">
        <f>ROUND(IF(H118=0, IF(G118=0, 0, 1), G118/H118),5)</f>
        <v>0.77695000000000003</v>
      </c>
    </row>
    <row r="119" spans="1:10" ht="15" thickBot="1" x14ac:dyDescent="0.3">
      <c r="A119" s="4"/>
      <c r="B119" s="4"/>
      <c r="C119" s="4"/>
      <c r="D119" s="4" t="s">
        <v>110</v>
      </c>
      <c r="E119" s="4"/>
      <c r="F119" s="4"/>
      <c r="G119" s="16">
        <f>ROUND(G42+G53+G60+G67+G73+G77+G80+G86+G96+G112+G118,5)</f>
        <v>59800.18</v>
      </c>
      <c r="H119" s="16">
        <f>ROUND(H42+H53+H60+H67+H73+H77+H80+H86+H96+H112+H118,5)</f>
        <v>295950</v>
      </c>
      <c r="I119" s="16">
        <f>ROUND((G119-H119),5)</f>
        <v>-236149.82</v>
      </c>
      <c r="J119" s="26">
        <f>ROUND(IF(H119=0, IF(G119=0, 0, 1), G119/H119),5)</f>
        <v>0.20205999999999999</v>
      </c>
    </row>
    <row r="120" spans="1:10" ht="15" thickBot="1" x14ac:dyDescent="0.3">
      <c r="A120" s="4"/>
      <c r="B120" s="4" t="s">
        <v>111</v>
      </c>
      <c r="C120" s="4"/>
      <c r="D120" s="4"/>
      <c r="E120" s="4"/>
      <c r="F120" s="4"/>
      <c r="G120" s="16">
        <f>ROUND(G3+G41-G119,5)</f>
        <v>15138.38</v>
      </c>
      <c r="H120" s="16">
        <f>ROUND(H3+H41-H119,5)</f>
        <v>-42600</v>
      </c>
      <c r="I120" s="16">
        <f>ROUND((G120-H120),5)</f>
        <v>57738.38</v>
      </c>
      <c r="J120" s="26">
        <f>ROUND(IF(H120=0, IF(G120=0, 0, 1), G120/H120),5)</f>
        <v>-0.35536000000000001</v>
      </c>
    </row>
    <row r="121" spans="1:10" s="18" customFormat="1" ht="15" thickBot="1" x14ac:dyDescent="0.3">
      <c r="A121" s="4" t="s">
        <v>112</v>
      </c>
      <c r="B121" s="4"/>
      <c r="C121" s="4"/>
      <c r="D121" s="4"/>
      <c r="E121" s="4"/>
      <c r="F121" s="4"/>
      <c r="G121" s="17">
        <f>G120</f>
        <v>15138.38</v>
      </c>
      <c r="H121" s="17">
        <f>H120</f>
        <v>-42600</v>
      </c>
      <c r="I121" s="17">
        <f>ROUND((G121-H121),5)</f>
        <v>57738.38</v>
      </c>
      <c r="J121" s="28">
        <f>ROUND(IF(H121=0, IF(G121=0, 0, 1), G121/H121),5)</f>
        <v>-0.35536000000000001</v>
      </c>
    </row>
    <row r="122" spans="1:10" ht="15" thickTop="1" x14ac:dyDescent="0.25"/>
  </sheetData>
  <pageMargins left="0.7" right="0.7" top="0.75" bottom="0.75" header="0.1" footer="0.3"/>
  <pageSetup orientation="portrait" r:id="rId1"/>
  <headerFooter>
    <oddHeader>&amp;L&amp;"Arial,Bold"&amp;8 11:14 PM
&amp;"Arial,Bold"&amp;8 04/09/23
&amp;"Arial,Bold"&amp;8 Cash Basis&amp;C&amp;"Arial,Bold"&amp;12 United States Swimming, Inc. of Maine
&amp;"Arial,Bold"&amp;14 Profit &amp;&amp; Loss Budget vs. Actual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AC75-63A6-422A-AAD9-1E69D607C5CE}">
  <sheetPr codeName="Sheet3"/>
  <dimension ref="A1:G7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4.25" x14ac:dyDescent="0.25"/>
  <cols>
    <col min="1" max="5" width="3" style="29" customWidth="1"/>
    <col min="6" max="6" width="33.42578125" style="29" bestFit="1" customWidth="1"/>
    <col min="7" max="7" width="15.42578125" style="19" bestFit="1" customWidth="1"/>
    <col min="8" max="16384" width="9.140625" style="7"/>
  </cols>
  <sheetData>
    <row r="1" spans="1:7" s="3" customFormat="1" ht="15" thickBot="1" x14ac:dyDescent="0.3">
      <c r="A1" s="21"/>
      <c r="B1" s="21"/>
      <c r="C1" s="21"/>
      <c r="D1" s="21"/>
      <c r="E1" s="21"/>
      <c r="F1" s="21"/>
      <c r="G1" s="2" t="s">
        <v>363</v>
      </c>
    </row>
    <row r="2" spans="1:7" ht="15" thickTop="1" x14ac:dyDescent="0.25">
      <c r="A2" s="4"/>
      <c r="B2" s="4" t="s">
        <v>10</v>
      </c>
      <c r="C2" s="4"/>
      <c r="D2" s="4"/>
      <c r="E2" s="4"/>
      <c r="F2" s="4"/>
      <c r="G2" s="12"/>
    </row>
    <row r="3" spans="1:7" x14ac:dyDescent="0.25">
      <c r="A3" s="4"/>
      <c r="B3" s="4"/>
      <c r="C3" s="4"/>
      <c r="D3" s="4" t="s">
        <v>11</v>
      </c>
      <c r="E3" s="4"/>
      <c r="F3" s="4"/>
      <c r="G3" s="12"/>
    </row>
    <row r="4" spans="1:7" x14ac:dyDescent="0.25">
      <c r="A4" s="4"/>
      <c r="B4" s="4"/>
      <c r="C4" s="4"/>
      <c r="D4" s="4"/>
      <c r="E4" s="4" t="s">
        <v>12</v>
      </c>
      <c r="F4" s="4"/>
      <c r="G4" s="12"/>
    </row>
    <row r="5" spans="1:7" x14ac:dyDescent="0.25">
      <c r="A5" s="4"/>
      <c r="B5" s="4"/>
      <c r="C5" s="4"/>
      <c r="D5" s="4"/>
      <c r="E5" s="4"/>
      <c r="F5" s="4" t="s">
        <v>13</v>
      </c>
      <c r="G5" s="12">
        <v>500</v>
      </c>
    </row>
    <row r="6" spans="1:7" x14ac:dyDescent="0.25">
      <c r="A6" s="4"/>
      <c r="B6" s="4"/>
      <c r="C6" s="4"/>
      <c r="D6" s="4"/>
      <c r="E6" s="4"/>
      <c r="F6" s="4" t="s">
        <v>15</v>
      </c>
      <c r="G6" s="12">
        <v>2041.63</v>
      </c>
    </row>
    <row r="7" spans="1:7" x14ac:dyDescent="0.25">
      <c r="A7" s="4"/>
      <c r="B7" s="4"/>
      <c r="C7" s="4"/>
      <c r="D7" s="4"/>
      <c r="E7" s="4"/>
      <c r="F7" s="4" t="s">
        <v>17</v>
      </c>
      <c r="G7" s="12">
        <v>34627.67</v>
      </c>
    </row>
    <row r="8" spans="1:7" ht="15" thickBot="1" x14ac:dyDescent="0.3">
      <c r="A8" s="4"/>
      <c r="B8" s="4"/>
      <c r="C8" s="4"/>
      <c r="D8" s="4"/>
      <c r="E8" s="4"/>
      <c r="F8" s="4" t="s">
        <v>19</v>
      </c>
      <c r="G8" s="13">
        <v>15899</v>
      </c>
    </row>
    <row r="9" spans="1:7" x14ac:dyDescent="0.25">
      <c r="A9" s="4"/>
      <c r="B9" s="4"/>
      <c r="C9" s="4"/>
      <c r="D9" s="4"/>
      <c r="E9" s="4" t="s">
        <v>21</v>
      </c>
      <c r="F9" s="4"/>
      <c r="G9" s="12">
        <f>ROUND(SUM(G4:G8),5)</f>
        <v>53068.3</v>
      </c>
    </row>
    <row r="10" spans="1:7" x14ac:dyDescent="0.25">
      <c r="A10" s="4"/>
      <c r="B10" s="4"/>
      <c r="C10" s="4"/>
      <c r="D10" s="4"/>
      <c r="E10" s="4" t="s">
        <v>22</v>
      </c>
      <c r="F10" s="4"/>
      <c r="G10" s="12"/>
    </row>
    <row r="11" spans="1:7" x14ac:dyDescent="0.25">
      <c r="A11" s="4"/>
      <c r="B11" s="4"/>
      <c r="C11" s="4"/>
      <c r="D11" s="4"/>
      <c r="E11" s="4"/>
      <c r="F11" s="4" t="s">
        <v>23</v>
      </c>
      <c r="G11" s="12">
        <v>2115</v>
      </c>
    </row>
    <row r="12" spans="1:7" x14ac:dyDescent="0.25">
      <c r="A12" s="4"/>
      <c r="B12" s="4"/>
      <c r="C12" s="4"/>
      <c r="D12" s="4"/>
      <c r="E12" s="4"/>
      <c r="F12" s="4" t="s">
        <v>25</v>
      </c>
      <c r="G12" s="12">
        <v>2000</v>
      </c>
    </row>
    <row r="13" spans="1:7" ht="15" thickBot="1" x14ac:dyDescent="0.3">
      <c r="A13" s="4"/>
      <c r="B13" s="4"/>
      <c r="C13" s="4"/>
      <c r="D13" s="4"/>
      <c r="E13" s="4"/>
      <c r="F13" s="4" t="s">
        <v>27</v>
      </c>
      <c r="G13" s="13">
        <v>21</v>
      </c>
    </row>
    <row r="14" spans="1:7" x14ac:dyDescent="0.25">
      <c r="A14" s="4"/>
      <c r="B14" s="4"/>
      <c r="C14" s="4"/>
      <c r="D14" s="4"/>
      <c r="E14" s="4" t="s">
        <v>29</v>
      </c>
      <c r="F14" s="4"/>
      <c r="G14" s="12">
        <f>ROUND(SUM(G10:G13),5)</f>
        <v>4136</v>
      </c>
    </row>
    <row r="15" spans="1:7" x14ac:dyDescent="0.25">
      <c r="A15" s="4"/>
      <c r="B15" s="4"/>
      <c r="C15" s="4"/>
      <c r="D15" s="4"/>
      <c r="E15" s="4" t="s">
        <v>30</v>
      </c>
      <c r="F15" s="4"/>
      <c r="G15" s="12"/>
    </row>
    <row r="16" spans="1:7" ht="15" thickBot="1" x14ac:dyDescent="0.3">
      <c r="A16" s="4"/>
      <c r="B16" s="4"/>
      <c r="C16" s="4"/>
      <c r="D16" s="4"/>
      <c r="E16" s="4"/>
      <c r="F16" s="4" t="s">
        <v>31</v>
      </c>
      <c r="G16" s="13">
        <v>779.58</v>
      </c>
    </row>
    <row r="17" spans="1:7" x14ac:dyDescent="0.25">
      <c r="A17" s="4"/>
      <c r="B17" s="4"/>
      <c r="C17" s="4"/>
      <c r="D17" s="4"/>
      <c r="E17" s="4" t="s">
        <v>33</v>
      </c>
      <c r="F17" s="4"/>
      <c r="G17" s="12">
        <f>ROUND(SUM(G15:G16),5)</f>
        <v>779.58</v>
      </c>
    </row>
    <row r="18" spans="1:7" x14ac:dyDescent="0.25">
      <c r="A18" s="4"/>
      <c r="B18" s="4"/>
      <c r="C18" s="4"/>
      <c r="D18" s="4"/>
      <c r="E18" s="4" t="s">
        <v>34</v>
      </c>
      <c r="F18" s="4"/>
      <c r="G18" s="12"/>
    </row>
    <row r="19" spans="1:7" x14ac:dyDescent="0.25">
      <c r="A19" s="4"/>
      <c r="B19" s="4"/>
      <c r="C19" s="4"/>
      <c r="D19" s="4"/>
      <c r="E19" s="4"/>
      <c r="F19" s="4" t="s">
        <v>415</v>
      </c>
      <c r="G19" s="12">
        <v>15</v>
      </c>
    </row>
    <row r="20" spans="1:7" x14ac:dyDescent="0.25">
      <c r="A20" s="4"/>
      <c r="B20" s="4"/>
      <c r="C20" s="4"/>
      <c r="D20" s="4"/>
      <c r="E20" s="4"/>
      <c r="F20" s="4" t="s">
        <v>35</v>
      </c>
      <c r="G20" s="12">
        <v>1353</v>
      </c>
    </row>
    <row r="21" spans="1:7" x14ac:dyDescent="0.25">
      <c r="A21" s="4"/>
      <c r="B21" s="4"/>
      <c r="C21" s="4"/>
      <c r="D21" s="4"/>
      <c r="E21" s="4"/>
      <c r="F21" s="4" t="s">
        <v>370</v>
      </c>
      <c r="G21" s="12">
        <v>1500</v>
      </c>
    </row>
    <row r="22" spans="1:7" x14ac:dyDescent="0.25">
      <c r="A22" s="4"/>
      <c r="B22" s="4"/>
      <c r="C22" s="4"/>
      <c r="D22" s="4"/>
      <c r="E22" s="4"/>
      <c r="F22" s="4" t="s">
        <v>37</v>
      </c>
      <c r="G22" s="12">
        <v>13525.87</v>
      </c>
    </row>
    <row r="23" spans="1:7" ht="15" thickBot="1" x14ac:dyDescent="0.3">
      <c r="A23" s="4"/>
      <c r="B23" s="4"/>
      <c r="C23" s="4"/>
      <c r="D23" s="4"/>
      <c r="E23" s="4"/>
      <c r="F23" s="4" t="s">
        <v>39</v>
      </c>
      <c r="G23" s="14">
        <v>560.80999999999995</v>
      </c>
    </row>
    <row r="24" spans="1:7" ht="15" thickBot="1" x14ac:dyDescent="0.3">
      <c r="A24" s="4"/>
      <c r="B24" s="4"/>
      <c r="C24" s="4"/>
      <c r="D24" s="4"/>
      <c r="E24" s="4" t="s">
        <v>41</v>
      </c>
      <c r="F24" s="4"/>
      <c r="G24" s="16">
        <f>ROUND(SUM(G18:G23),5)</f>
        <v>16954.68</v>
      </c>
    </row>
    <row r="25" spans="1:7" ht="15" thickBot="1" x14ac:dyDescent="0.3">
      <c r="A25" s="4"/>
      <c r="B25" s="4"/>
      <c r="C25" s="4"/>
      <c r="D25" s="4" t="s">
        <v>42</v>
      </c>
      <c r="E25" s="4"/>
      <c r="F25" s="4"/>
      <c r="G25" s="15">
        <f>ROUND(G3+G9+G14+G17+G24,5)</f>
        <v>74938.559999999998</v>
      </c>
    </row>
    <row r="26" spans="1:7" x14ac:dyDescent="0.25">
      <c r="A26" s="4"/>
      <c r="B26" s="4"/>
      <c r="C26" s="4" t="s">
        <v>43</v>
      </c>
      <c r="D26" s="4"/>
      <c r="E26" s="4"/>
      <c r="F26" s="4"/>
      <c r="G26" s="12">
        <f>G25</f>
        <v>74938.559999999998</v>
      </c>
    </row>
    <row r="27" spans="1:7" x14ac:dyDescent="0.25">
      <c r="A27" s="4"/>
      <c r="B27" s="4"/>
      <c r="C27" s="4"/>
      <c r="D27" s="4" t="s">
        <v>44</v>
      </c>
      <c r="E27" s="4"/>
      <c r="F27" s="4"/>
      <c r="G27" s="12"/>
    </row>
    <row r="28" spans="1:7" x14ac:dyDescent="0.25">
      <c r="A28" s="4"/>
      <c r="B28" s="4"/>
      <c r="C28" s="4"/>
      <c r="D28" s="4"/>
      <c r="E28" s="4" t="s">
        <v>45</v>
      </c>
      <c r="F28" s="4"/>
      <c r="G28" s="12"/>
    </row>
    <row r="29" spans="1:7" x14ac:dyDescent="0.25">
      <c r="A29" s="4"/>
      <c r="B29" s="4"/>
      <c r="C29" s="4"/>
      <c r="D29" s="4"/>
      <c r="E29" s="4"/>
      <c r="F29" s="4" t="s">
        <v>46</v>
      </c>
      <c r="G29" s="12">
        <v>587.4</v>
      </c>
    </row>
    <row r="30" spans="1:7" x14ac:dyDescent="0.25">
      <c r="A30" s="4"/>
      <c r="B30" s="4"/>
      <c r="C30" s="4"/>
      <c r="D30" s="4"/>
      <c r="E30" s="4"/>
      <c r="F30" s="4" t="s">
        <v>48</v>
      </c>
      <c r="G30" s="12">
        <v>314.49</v>
      </c>
    </row>
    <row r="31" spans="1:7" x14ac:dyDescent="0.25">
      <c r="A31" s="4"/>
      <c r="B31" s="4"/>
      <c r="C31" s="4"/>
      <c r="D31" s="4"/>
      <c r="E31" s="4"/>
      <c r="F31" s="4" t="s">
        <v>50</v>
      </c>
      <c r="G31" s="12">
        <v>375</v>
      </c>
    </row>
    <row r="32" spans="1:7" ht="15" thickBot="1" x14ac:dyDescent="0.3">
      <c r="A32" s="4"/>
      <c r="B32" s="4"/>
      <c r="C32" s="4"/>
      <c r="D32" s="4"/>
      <c r="E32" s="4"/>
      <c r="F32" s="4" t="s">
        <v>52</v>
      </c>
      <c r="G32" s="13">
        <v>597.4</v>
      </c>
    </row>
    <row r="33" spans="1:7" x14ac:dyDescent="0.25">
      <c r="A33" s="4"/>
      <c r="B33" s="4"/>
      <c r="C33" s="4"/>
      <c r="D33" s="4"/>
      <c r="E33" s="4" t="s">
        <v>54</v>
      </c>
      <c r="F33" s="4"/>
      <c r="G33" s="12">
        <f>ROUND(SUM(G28:G32),5)</f>
        <v>1874.29</v>
      </c>
    </row>
    <row r="34" spans="1:7" x14ac:dyDescent="0.25">
      <c r="A34" s="4"/>
      <c r="B34" s="4"/>
      <c r="C34" s="4"/>
      <c r="D34" s="4"/>
      <c r="E34" s="4" t="s">
        <v>55</v>
      </c>
      <c r="F34" s="4"/>
      <c r="G34" s="12">
        <v>-200</v>
      </c>
    </row>
    <row r="35" spans="1:7" x14ac:dyDescent="0.25">
      <c r="A35" s="4"/>
      <c r="B35" s="4"/>
      <c r="C35" s="4"/>
      <c r="D35" s="4"/>
      <c r="E35" s="4" t="s">
        <v>57</v>
      </c>
      <c r="F35" s="4"/>
      <c r="G35" s="12"/>
    </row>
    <row r="36" spans="1:7" x14ac:dyDescent="0.25">
      <c r="A36" s="4"/>
      <c r="B36" s="4"/>
      <c r="C36" s="4"/>
      <c r="D36" s="4"/>
      <c r="E36" s="4"/>
      <c r="F36" s="4" t="s">
        <v>58</v>
      </c>
      <c r="G36" s="12">
        <v>3078.82</v>
      </c>
    </row>
    <row r="37" spans="1:7" x14ac:dyDescent="0.25">
      <c r="A37" s="4"/>
      <c r="B37" s="4"/>
      <c r="C37" s="4"/>
      <c r="D37" s="4"/>
      <c r="E37" s="4"/>
      <c r="F37" s="4" t="s">
        <v>60</v>
      </c>
      <c r="G37" s="12">
        <v>3946.55</v>
      </c>
    </row>
    <row r="38" spans="1:7" ht="15" thickBot="1" x14ac:dyDescent="0.3">
      <c r="A38" s="4"/>
      <c r="B38" s="4"/>
      <c r="C38" s="4"/>
      <c r="D38" s="4"/>
      <c r="E38" s="4"/>
      <c r="F38" s="4" t="s">
        <v>62</v>
      </c>
      <c r="G38" s="13">
        <v>1483.6</v>
      </c>
    </row>
    <row r="39" spans="1:7" x14ac:dyDescent="0.25">
      <c r="A39" s="4"/>
      <c r="B39" s="4"/>
      <c r="C39" s="4"/>
      <c r="D39" s="4"/>
      <c r="E39" s="4" t="s">
        <v>65</v>
      </c>
      <c r="F39" s="4"/>
      <c r="G39" s="12">
        <f>ROUND(SUM(G35:G38),5)</f>
        <v>8508.9699999999993</v>
      </c>
    </row>
    <row r="40" spans="1:7" x14ac:dyDescent="0.25">
      <c r="A40" s="4"/>
      <c r="B40" s="4"/>
      <c r="C40" s="4"/>
      <c r="D40" s="4"/>
      <c r="E40" s="4" t="s">
        <v>66</v>
      </c>
      <c r="F40" s="4"/>
      <c r="G40" s="12"/>
    </row>
    <row r="41" spans="1:7" x14ac:dyDescent="0.25">
      <c r="A41" s="4"/>
      <c r="B41" s="4"/>
      <c r="C41" s="4"/>
      <c r="D41" s="4"/>
      <c r="E41" s="4"/>
      <c r="F41" s="4" t="s">
        <v>67</v>
      </c>
      <c r="G41" s="12">
        <v>362.98</v>
      </c>
    </row>
    <row r="42" spans="1:7" x14ac:dyDescent="0.25">
      <c r="A42" s="4"/>
      <c r="B42" s="4"/>
      <c r="C42" s="4"/>
      <c r="D42" s="4"/>
      <c r="E42" s="4"/>
      <c r="F42" s="4" t="s">
        <v>69</v>
      </c>
      <c r="G42" s="12">
        <v>4400</v>
      </c>
    </row>
    <row r="43" spans="1:7" ht="15" thickBot="1" x14ac:dyDescent="0.3">
      <c r="A43" s="4"/>
      <c r="B43" s="4"/>
      <c r="C43" s="4"/>
      <c r="D43" s="4"/>
      <c r="E43" s="4"/>
      <c r="F43" s="4" t="s">
        <v>71</v>
      </c>
      <c r="G43" s="13">
        <v>2000</v>
      </c>
    </row>
    <row r="44" spans="1:7" x14ac:dyDescent="0.25">
      <c r="A44" s="4"/>
      <c r="B44" s="4"/>
      <c r="C44" s="4"/>
      <c r="D44" s="4"/>
      <c r="E44" s="4" t="s">
        <v>73</v>
      </c>
      <c r="F44" s="4"/>
      <c r="G44" s="12">
        <f>ROUND(SUM(G40:G43),5)</f>
        <v>6762.98</v>
      </c>
    </row>
    <row r="45" spans="1:7" x14ac:dyDescent="0.25">
      <c r="A45" s="4"/>
      <c r="B45" s="4"/>
      <c r="C45" s="4"/>
      <c r="D45" s="4"/>
      <c r="E45" s="4" t="s">
        <v>74</v>
      </c>
      <c r="F45" s="4"/>
      <c r="G45" s="12"/>
    </row>
    <row r="46" spans="1:7" x14ac:dyDescent="0.25">
      <c r="A46" s="4"/>
      <c r="B46" s="4"/>
      <c r="C46" s="4"/>
      <c r="D46" s="4"/>
      <c r="E46" s="4"/>
      <c r="F46" s="4" t="s">
        <v>75</v>
      </c>
      <c r="G46" s="12">
        <v>1088.9000000000001</v>
      </c>
    </row>
    <row r="47" spans="1:7" ht="15" thickBot="1" x14ac:dyDescent="0.3">
      <c r="A47" s="4"/>
      <c r="B47" s="4"/>
      <c r="C47" s="4"/>
      <c r="D47" s="4"/>
      <c r="E47" s="4"/>
      <c r="F47" s="4" t="s">
        <v>77</v>
      </c>
      <c r="G47" s="13">
        <v>209.7</v>
      </c>
    </row>
    <row r="48" spans="1:7" x14ac:dyDescent="0.25">
      <c r="A48" s="4"/>
      <c r="B48" s="4"/>
      <c r="C48" s="4"/>
      <c r="D48" s="4"/>
      <c r="E48" s="4" t="s">
        <v>79</v>
      </c>
      <c r="F48" s="4"/>
      <c r="G48" s="12">
        <f>ROUND(SUM(G45:G47),5)</f>
        <v>1298.5999999999999</v>
      </c>
    </row>
    <row r="49" spans="1:7" x14ac:dyDescent="0.25">
      <c r="A49" s="4"/>
      <c r="B49" s="4"/>
      <c r="C49" s="4"/>
      <c r="D49" s="4"/>
      <c r="E49" s="4" t="s">
        <v>80</v>
      </c>
      <c r="F49" s="4"/>
      <c r="G49" s="12"/>
    </row>
    <row r="50" spans="1:7" x14ac:dyDescent="0.25">
      <c r="A50" s="4"/>
      <c r="B50" s="4"/>
      <c r="C50" s="4"/>
      <c r="D50" s="4"/>
      <c r="E50" s="4"/>
      <c r="F50" s="4" t="s">
        <v>81</v>
      </c>
      <c r="G50" s="12">
        <v>14234.5</v>
      </c>
    </row>
    <row r="51" spans="1:7" x14ac:dyDescent="0.25">
      <c r="A51" s="4"/>
      <c r="B51" s="4"/>
      <c r="C51" s="4"/>
      <c r="D51" s="4"/>
      <c r="E51" s="4"/>
      <c r="F51" s="4" t="s">
        <v>83</v>
      </c>
      <c r="G51" s="12">
        <v>85.25</v>
      </c>
    </row>
    <row r="52" spans="1:7" ht="15" thickBot="1" x14ac:dyDescent="0.3">
      <c r="A52" s="4"/>
      <c r="B52" s="4"/>
      <c r="C52" s="4"/>
      <c r="D52" s="4"/>
      <c r="E52" s="4"/>
      <c r="F52" s="4" t="s">
        <v>85</v>
      </c>
      <c r="G52" s="13">
        <v>653.45000000000005</v>
      </c>
    </row>
    <row r="53" spans="1:7" x14ac:dyDescent="0.25">
      <c r="A53" s="4"/>
      <c r="B53" s="4"/>
      <c r="C53" s="4"/>
      <c r="D53" s="4"/>
      <c r="E53" s="4" t="s">
        <v>87</v>
      </c>
      <c r="F53" s="4"/>
      <c r="G53" s="12">
        <f>ROUND(SUM(G49:G52),5)</f>
        <v>14973.2</v>
      </c>
    </row>
    <row r="54" spans="1:7" x14ac:dyDescent="0.25">
      <c r="A54" s="4"/>
      <c r="B54" s="4"/>
      <c r="C54" s="4"/>
      <c r="D54" s="4"/>
      <c r="E54" s="4" t="s">
        <v>88</v>
      </c>
      <c r="F54" s="4"/>
      <c r="G54" s="12"/>
    </row>
    <row r="55" spans="1:7" x14ac:dyDescent="0.25">
      <c r="A55" s="4"/>
      <c r="B55" s="4"/>
      <c r="C55" s="4"/>
      <c r="D55" s="4"/>
      <c r="E55" s="4"/>
      <c r="F55" s="4" t="s">
        <v>89</v>
      </c>
      <c r="G55" s="12">
        <v>811.52</v>
      </c>
    </row>
    <row r="56" spans="1:7" x14ac:dyDescent="0.25">
      <c r="A56" s="4"/>
      <c r="B56" s="4"/>
      <c r="C56" s="4"/>
      <c r="D56" s="4"/>
      <c r="E56" s="4"/>
      <c r="F56" s="4" t="s">
        <v>91</v>
      </c>
      <c r="G56" s="12">
        <v>6.44</v>
      </c>
    </row>
    <row r="57" spans="1:7" x14ac:dyDescent="0.25">
      <c r="A57" s="4"/>
      <c r="B57" s="4"/>
      <c r="C57" s="4"/>
      <c r="D57" s="4"/>
      <c r="E57" s="4"/>
      <c r="F57" s="4" t="s">
        <v>93</v>
      </c>
      <c r="G57" s="12">
        <v>672</v>
      </c>
    </row>
    <row r="58" spans="1:7" ht="15" thickBot="1" x14ac:dyDescent="0.3">
      <c r="A58" s="4"/>
      <c r="B58" s="4"/>
      <c r="C58" s="4"/>
      <c r="D58" s="4"/>
      <c r="E58" s="4"/>
      <c r="F58" s="4" t="s">
        <v>95</v>
      </c>
      <c r="G58" s="13">
        <v>100</v>
      </c>
    </row>
    <row r="59" spans="1:7" x14ac:dyDescent="0.25">
      <c r="A59" s="4"/>
      <c r="B59" s="4"/>
      <c r="C59" s="4"/>
      <c r="D59" s="4"/>
      <c r="E59" s="4" t="s">
        <v>97</v>
      </c>
      <c r="F59" s="4"/>
      <c r="G59" s="12">
        <f>ROUND(SUM(G54:G58),5)</f>
        <v>1589.96</v>
      </c>
    </row>
    <row r="60" spans="1:7" x14ac:dyDescent="0.25">
      <c r="A60" s="4"/>
      <c r="B60" s="4"/>
      <c r="C60" s="4"/>
      <c r="D60" s="4"/>
      <c r="E60" s="4" t="s">
        <v>98</v>
      </c>
      <c r="F60" s="4"/>
      <c r="G60" s="12"/>
    </row>
    <row r="61" spans="1:7" x14ac:dyDescent="0.25">
      <c r="A61" s="4"/>
      <c r="B61" s="4"/>
      <c r="C61" s="4"/>
      <c r="D61" s="4"/>
      <c r="E61" s="4"/>
      <c r="F61" s="4" t="s">
        <v>99</v>
      </c>
      <c r="G61" s="12">
        <v>2750</v>
      </c>
    </row>
    <row r="62" spans="1:7" x14ac:dyDescent="0.25">
      <c r="A62" s="4"/>
      <c r="B62" s="4"/>
      <c r="C62" s="4"/>
      <c r="D62" s="4"/>
      <c r="E62" s="4"/>
      <c r="F62" s="4" t="s">
        <v>101</v>
      </c>
      <c r="G62" s="12">
        <v>10294.06</v>
      </c>
    </row>
    <row r="63" spans="1:7" ht="15" thickBot="1" x14ac:dyDescent="0.3">
      <c r="A63" s="4"/>
      <c r="B63" s="4"/>
      <c r="C63" s="4"/>
      <c r="D63" s="4"/>
      <c r="E63" s="4"/>
      <c r="F63" s="4" t="s">
        <v>103</v>
      </c>
      <c r="G63" s="13">
        <v>4334</v>
      </c>
    </row>
    <row r="64" spans="1:7" x14ac:dyDescent="0.25">
      <c r="A64" s="4"/>
      <c r="B64" s="4"/>
      <c r="C64" s="4"/>
      <c r="D64" s="4"/>
      <c r="E64" s="4" t="s">
        <v>105</v>
      </c>
      <c r="F64" s="4"/>
      <c r="G64" s="12">
        <f>ROUND(SUM(G60:G63),5)</f>
        <v>17378.060000000001</v>
      </c>
    </row>
    <row r="65" spans="1:7" x14ac:dyDescent="0.25">
      <c r="A65" s="4"/>
      <c r="B65" s="4"/>
      <c r="C65" s="4"/>
      <c r="D65" s="4"/>
      <c r="E65" s="4" t="s">
        <v>106</v>
      </c>
      <c r="F65" s="4"/>
      <c r="G65" s="12"/>
    </row>
    <row r="66" spans="1:7" ht="15" thickBot="1" x14ac:dyDescent="0.3">
      <c r="A66" s="4"/>
      <c r="B66" s="4"/>
      <c r="C66" s="4"/>
      <c r="D66" s="4"/>
      <c r="E66" s="4"/>
      <c r="F66" s="4" t="s">
        <v>107</v>
      </c>
      <c r="G66" s="14">
        <v>7614.12</v>
      </c>
    </row>
    <row r="67" spans="1:7" ht="15" thickBot="1" x14ac:dyDescent="0.3">
      <c r="A67" s="4"/>
      <c r="B67" s="4"/>
      <c r="C67" s="4"/>
      <c r="D67" s="4"/>
      <c r="E67" s="4" t="s">
        <v>109</v>
      </c>
      <c r="F67" s="4"/>
      <c r="G67" s="16">
        <f>ROUND(SUM(G65:G66),5)</f>
        <v>7614.12</v>
      </c>
    </row>
    <row r="68" spans="1:7" ht="15" thickBot="1" x14ac:dyDescent="0.3">
      <c r="A68" s="4"/>
      <c r="B68" s="4"/>
      <c r="C68" s="4"/>
      <c r="D68" s="4" t="s">
        <v>110</v>
      </c>
      <c r="E68" s="4"/>
      <c r="F68" s="4"/>
      <c r="G68" s="16">
        <f>ROUND(G27+SUM(G33:G34)+G39+G44+G48+G53+G59+G64+G67,5)</f>
        <v>59800.18</v>
      </c>
    </row>
    <row r="69" spans="1:7" ht="15" thickBot="1" x14ac:dyDescent="0.3">
      <c r="A69" s="4"/>
      <c r="B69" s="4" t="s">
        <v>111</v>
      </c>
      <c r="C69" s="4"/>
      <c r="D69" s="4"/>
      <c r="E69" s="4"/>
      <c r="F69" s="4"/>
      <c r="G69" s="16">
        <f>ROUND(G2+G26-G68,5)</f>
        <v>15138.38</v>
      </c>
    </row>
    <row r="70" spans="1:7" s="18" customFormat="1" ht="15" thickBot="1" x14ac:dyDescent="0.3">
      <c r="A70" s="4" t="s">
        <v>112</v>
      </c>
      <c r="B70" s="4"/>
      <c r="C70" s="4"/>
      <c r="D70" s="4"/>
      <c r="E70" s="4"/>
      <c r="F70" s="4"/>
      <c r="G70" s="17">
        <f>G69</f>
        <v>15138.38</v>
      </c>
    </row>
    <row r="71" spans="1:7" ht="15" thickTop="1" x14ac:dyDescent="0.25"/>
  </sheetData>
  <pageMargins left="0.7" right="0.7" top="0.75" bottom="0.75" header="0.1" footer="0.3"/>
  <pageSetup orientation="portrait" r:id="rId1"/>
  <headerFooter>
    <oddHeader>&amp;L&amp;"Arial,Bold"&amp;8 10:59 PM
&amp;"Arial,Bold"&amp;8 04/09/23
&amp;"Arial,Bold"&amp;8 Cash Basis&amp;C&amp;"Arial,Bold"&amp;12 United States Swimming, Inc. of Maine
&amp;"Arial,Bold"&amp;14 Profit &amp;&amp; Loss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D171-937F-4F92-9A31-D97FBBC76348}">
  <sheetPr codeName="Sheet1">
    <pageSetUpPr fitToPage="1"/>
  </sheetPr>
  <dimension ref="A1:Q312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4.25" x14ac:dyDescent="0.25"/>
  <cols>
    <col min="1" max="5" width="3" style="19" customWidth="1"/>
    <col min="6" max="6" width="37" style="19" bestFit="1" customWidth="1"/>
    <col min="7" max="7" width="2.28515625" style="19" customWidth="1"/>
    <col min="8" max="8" width="17.42578125" style="19" bestFit="1" customWidth="1"/>
    <col min="9" max="9" width="10.42578125" style="19" bestFit="1" customWidth="1"/>
    <col min="10" max="10" width="7" style="19" bestFit="1" customWidth="1"/>
    <col min="11" max="11" width="28.28515625" style="19" bestFit="1" customWidth="1"/>
    <col min="12" max="12" width="66.28515625" style="19" bestFit="1" customWidth="1"/>
    <col min="13" max="13" width="3.28515625" style="19" bestFit="1" customWidth="1"/>
    <col min="14" max="14" width="30" style="19" bestFit="1" customWidth="1"/>
    <col min="15" max="15" width="16" style="19" bestFit="1" customWidth="1"/>
    <col min="16" max="16" width="12.5703125" style="19" bestFit="1" customWidth="1"/>
    <col min="17" max="17" width="9.140625" style="19" bestFit="1" customWidth="1"/>
    <col min="18" max="16384" width="9.140625" style="7"/>
  </cols>
  <sheetData>
    <row r="1" spans="1:17" s="3" customFormat="1" ht="15" thickBot="1" x14ac:dyDescent="0.3">
      <c r="A1" s="1"/>
      <c r="B1" s="1"/>
      <c r="C1" s="1"/>
      <c r="D1" s="1"/>
      <c r="E1" s="1"/>
      <c r="F1" s="1"/>
      <c r="G1" s="1"/>
      <c r="H1" s="2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</row>
    <row r="2" spans="1:17" ht="15" thickTop="1" x14ac:dyDescent="0.25">
      <c r="A2" s="4"/>
      <c r="B2" s="4" t="s">
        <v>10</v>
      </c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6"/>
      <c r="P2" s="6"/>
      <c r="Q2" s="6"/>
    </row>
    <row r="3" spans="1:17" x14ac:dyDescent="0.25">
      <c r="A3" s="4"/>
      <c r="B3" s="4"/>
      <c r="C3" s="4"/>
      <c r="D3" s="4" t="s">
        <v>11</v>
      </c>
      <c r="E3" s="4"/>
      <c r="F3" s="4"/>
      <c r="G3" s="4"/>
      <c r="H3" s="4"/>
      <c r="I3" s="5"/>
      <c r="J3" s="4"/>
      <c r="K3" s="4"/>
      <c r="L3" s="4"/>
      <c r="M3" s="4"/>
      <c r="N3" s="4"/>
      <c r="O3" s="6"/>
      <c r="P3" s="6"/>
      <c r="Q3" s="6"/>
    </row>
    <row r="4" spans="1:17" x14ac:dyDescent="0.25">
      <c r="A4" s="4"/>
      <c r="B4" s="4"/>
      <c r="C4" s="4"/>
      <c r="D4" s="4"/>
      <c r="E4" s="4" t="s">
        <v>12</v>
      </c>
      <c r="F4" s="4"/>
      <c r="G4" s="4"/>
      <c r="H4" s="4"/>
      <c r="I4" s="5"/>
      <c r="J4" s="4"/>
      <c r="K4" s="4"/>
      <c r="L4" s="4"/>
      <c r="M4" s="4"/>
      <c r="N4" s="4"/>
      <c r="O4" s="6"/>
      <c r="P4" s="6"/>
      <c r="Q4" s="6"/>
    </row>
    <row r="5" spans="1:17" x14ac:dyDescent="0.25">
      <c r="A5" s="4"/>
      <c r="B5" s="4"/>
      <c r="C5" s="4"/>
      <c r="D5" s="4"/>
      <c r="E5" s="4"/>
      <c r="F5" s="4" t="s">
        <v>13</v>
      </c>
      <c r="G5" s="4"/>
      <c r="H5" s="4"/>
      <c r="I5" s="5"/>
      <c r="J5" s="4"/>
      <c r="K5" s="4"/>
      <c r="L5" s="4"/>
      <c r="M5" s="4"/>
      <c r="N5" s="4"/>
      <c r="O5" s="6"/>
      <c r="P5" s="6"/>
      <c r="Q5" s="6"/>
    </row>
    <row r="6" spans="1:17" ht="15" thickBot="1" x14ac:dyDescent="0.3">
      <c r="A6" s="8"/>
      <c r="B6" s="8"/>
      <c r="C6" s="8"/>
      <c r="D6" s="8"/>
      <c r="E6" s="8"/>
      <c r="F6" s="8"/>
      <c r="G6" s="9"/>
      <c r="H6" s="9" t="s">
        <v>113</v>
      </c>
      <c r="I6" s="10">
        <v>44896</v>
      </c>
      <c r="J6" s="9"/>
      <c r="K6" s="9"/>
      <c r="L6" s="9" t="s">
        <v>237</v>
      </c>
      <c r="M6" s="11"/>
      <c r="N6" s="9" t="s">
        <v>358</v>
      </c>
      <c r="O6" s="12">
        <v>500</v>
      </c>
      <c r="P6" s="13">
        <v>500</v>
      </c>
      <c r="Q6" s="13">
        <f>ROUND(Q5+P6,5)</f>
        <v>500</v>
      </c>
    </row>
    <row r="7" spans="1:17" x14ac:dyDescent="0.25">
      <c r="A7" s="9"/>
      <c r="B7" s="9"/>
      <c r="C7" s="9"/>
      <c r="D7" s="9"/>
      <c r="E7" s="9"/>
      <c r="F7" s="9" t="s">
        <v>14</v>
      </c>
      <c r="G7" s="9"/>
      <c r="H7" s="9"/>
      <c r="I7" s="10"/>
      <c r="J7" s="9"/>
      <c r="K7" s="9"/>
      <c r="L7" s="9"/>
      <c r="M7" s="9"/>
      <c r="N7" s="9"/>
      <c r="O7" s="12"/>
      <c r="P7" s="12">
        <f>ROUND(SUM(P5:P6),5)</f>
        <v>500</v>
      </c>
      <c r="Q7" s="12">
        <f>Q6</f>
        <v>500</v>
      </c>
    </row>
    <row r="8" spans="1:17" x14ac:dyDescent="0.25">
      <c r="A8" s="4"/>
      <c r="B8" s="4"/>
      <c r="C8" s="4"/>
      <c r="D8" s="4"/>
      <c r="E8" s="4"/>
      <c r="F8" s="4" t="s">
        <v>15</v>
      </c>
      <c r="G8" s="4"/>
      <c r="H8" s="4"/>
      <c r="I8" s="5"/>
      <c r="J8" s="4"/>
      <c r="K8" s="4"/>
      <c r="L8" s="4"/>
      <c r="M8" s="4"/>
      <c r="N8" s="4"/>
      <c r="O8" s="6"/>
      <c r="P8" s="6"/>
      <c r="Q8" s="6"/>
    </row>
    <row r="9" spans="1:17" ht="15" thickBot="1" x14ac:dyDescent="0.3">
      <c r="A9" s="8"/>
      <c r="B9" s="8"/>
      <c r="C9" s="8"/>
      <c r="D9" s="8"/>
      <c r="E9" s="8"/>
      <c r="F9" s="8"/>
      <c r="G9" s="9"/>
      <c r="H9" s="9" t="s">
        <v>113</v>
      </c>
      <c r="I9" s="10">
        <v>44818</v>
      </c>
      <c r="J9" s="9"/>
      <c r="K9" s="9"/>
      <c r="L9" s="9" t="s">
        <v>238</v>
      </c>
      <c r="M9" s="11"/>
      <c r="N9" s="9" t="s">
        <v>359</v>
      </c>
      <c r="O9" s="12">
        <v>2041.63</v>
      </c>
      <c r="P9" s="13">
        <v>2041.63</v>
      </c>
      <c r="Q9" s="13">
        <f>ROUND(Q8+P9,5)</f>
        <v>2041.63</v>
      </c>
    </row>
    <row r="10" spans="1:17" x14ac:dyDescent="0.25">
      <c r="A10" s="9"/>
      <c r="B10" s="9"/>
      <c r="C10" s="9"/>
      <c r="D10" s="9"/>
      <c r="E10" s="9"/>
      <c r="F10" s="9" t="s">
        <v>16</v>
      </c>
      <c r="G10" s="9"/>
      <c r="H10" s="9"/>
      <c r="I10" s="10"/>
      <c r="J10" s="9"/>
      <c r="K10" s="9"/>
      <c r="L10" s="9"/>
      <c r="M10" s="9"/>
      <c r="N10" s="9"/>
      <c r="O10" s="12"/>
      <c r="P10" s="12">
        <f>ROUND(SUM(P8:P9),5)</f>
        <v>2041.63</v>
      </c>
      <c r="Q10" s="12">
        <f>Q9</f>
        <v>2041.63</v>
      </c>
    </row>
    <row r="11" spans="1:17" x14ac:dyDescent="0.25">
      <c r="A11" s="4"/>
      <c r="B11" s="4"/>
      <c r="C11" s="4"/>
      <c r="D11" s="4"/>
      <c r="E11" s="4"/>
      <c r="F11" s="4" t="s">
        <v>17</v>
      </c>
      <c r="G11" s="4"/>
      <c r="H11" s="4"/>
      <c r="I11" s="5"/>
      <c r="J11" s="4"/>
      <c r="K11" s="4"/>
      <c r="L11" s="4"/>
      <c r="M11" s="4"/>
      <c r="N11" s="4"/>
      <c r="O11" s="6"/>
      <c r="P11" s="6"/>
      <c r="Q11" s="6"/>
    </row>
    <row r="12" spans="1:17" x14ac:dyDescent="0.25">
      <c r="A12" s="9"/>
      <c r="B12" s="9"/>
      <c r="C12" s="9"/>
      <c r="D12" s="9"/>
      <c r="E12" s="9"/>
      <c r="F12" s="9"/>
      <c r="G12" s="9"/>
      <c r="H12" s="9" t="s">
        <v>113</v>
      </c>
      <c r="I12" s="10">
        <v>45005</v>
      </c>
      <c r="J12" s="9"/>
      <c r="K12" s="9"/>
      <c r="L12" s="9" t="s">
        <v>239</v>
      </c>
      <c r="M12" s="11"/>
      <c r="N12" s="9" t="s">
        <v>359</v>
      </c>
      <c r="O12" s="12">
        <v>356.57</v>
      </c>
      <c r="P12" s="12">
        <v>356.57</v>
      </c>
      <c r="Q12" s="12">
        <f t="shared" ref="Q12:Q17" si="0">ROUND(Q11+P12,5)</f>
        <v>356.57</v>
      </c>
    </row>
    <row r="13" spans="1:17" x14ac:dyDescent="0.25">
      <c r="A13" s="9"/>
      <c r="B13" s="9"/>
      <c r="C13" s="9"/>
      <c r="D13" s="9"/>
      <c r="E13" s="9"/>
      <c r="F13" s="9"/>
      <c r="G13" s="9"/>
      <c r="H13" s="9" t="s">
        <v>113</v>
      </c>
      <c r="I13" s="10">
        <v>45016</v>
      </c>
      <c r="J13" s="9"/>
      <c r="K13" s="9"/>
      <c r="L13" s="9" t="s">
        <v>240</v>
      </c>
      <c r="M13" s="11"/>
      <c r="N13" s="9" t="s">
        <v>359</v>
      </c>
      <c r="O13" s="12">
        <v>5429</v>
      </c>
      <c r="P13" s="12">
        <v>5429</v>
      </c>
      <c r="Q13" s="12">
        <f t="shared" si="0"/>
        <v>5785.57</v>
      </c>
    </row>
    <row r="14" spans="1:17" x14ac:dyDescent="0.25">
      <c r="A14" s="9"/>
      <c r="B14" s="9"/>
      <c r="C14" s="9"/>
      <c r="D14" s="9"/>
      <c r="E14" s="9"/>
      <c r="F14" s="9"/>
      <c r="G14" s="9"/>
      <c r="H14" s="9" t="s">
        <v>113</v>
      </c>
      <c r="I14" s="10">
        <v>45019</v>
      </c>
      <c r="J14" s="9"/>
      <c r="K14" s="9"/>
      <c r="L14" s="9" t="s">
        <v>241</v>
      </c>
      <c r="M14" s="11"/>
      <c r="N14" s="9" t="s">
        <v>359</v>
      </c>
      <c r="O14" s="12">
        <v>9164</v>
      </c>
      <c r="P14" s="12">
        <v>9164</v>
      </c>
      <c r="Q14" s="12">
        <f t="shared" si="0"/>
        <v>14949.57</v>
      </c>
    </row>
    <row r="15" spans="1:17" x14ac:dyDescent="0.25">
      <c r="A15" s="9"/>
      <c r="B15" s="9"/>
      <c r="C15" s="9"/>
      <c r="D15" s="9"/>
      <c r="E15" s="9"/>
      <c r="F15" s="9"/>
      <c r="G15" s="9"/>
      <c r="H15" s="9" t="s">
        <v>113</v>
      </c>
      <c r="I15" s="10">
        <v>45019</v>
      </c>
      <c r="J15" s="9"/>
      <c r="K15" s="9"/>
      <c r="L15" s="9" t="s">
        <v>239</v>
      </c>
      <c r="M15" s="11"/>
      <c r="N15" s="9" t="s">
        <v>359</v>
      </c>
      <c r="O15" s="12">
        <v>7164.1</v>
      </c>
      <c r="P15" s="12">
        <v>7164.1</v>
      </c>
      <c r="Q15" s="12">
        <f t="shared" si="0"/>
        <v>22113.67</v>
      </c>
    </row>
    <row r="16" spans="1:17" x14ac:dyDescent="0.25">
      <c r="A16" s="9"/>
      <c r="B16" s="9"/>
      <c r="C16" s="9"/>
      <c r="D16" s="9"/>
      <c r="E16" s="9"/>
      <c r="F16" s="9"/>
      <c r="G16" s="9"/>
      <c r="H16" s="9" t="s">
        <v>113</v>
      </c>
      <c r="I16" s="10">
        <v>45019</v>
      </c>
      <c r="J16" s="9"/>
      <c r="K16" s="9"/>
      <c r="L16" s="9" t="s">
        <v>242</v>
      </c>
      <c r="M16" s="11"/>
      <c r="N16" s="9" t="s">
        <v>358</v>
      </c>
      <c r="O16" s="12">
        <v>12387.6</v>
      </c>
      <c r="P16" s="12">
        <v>12387.6</v>
      </c>
      <c r="Q16" s="12">
        <f t="shared" si="0"/>
        <v>34501.269999999997</v>
      </c>
    </row>
    <row r="17" spans="1:17" ht="15" thickBot="1" x14ac:dyDescent="0.3">
      <c r="A17" s="9"/>
      <c r="B17" s="9"/>
      <c r="C17" s="9"/>
      <c r="D17" s="9"/>
      <c r="E17" s="9"/>
      <c r="F17" s="9"/>
      <c r="G17" s="9"/>
      <c r="H17" s="9" t="s">
        <v>113</v>
      </c>
      <c r="I17" s="10">
        <v>45019</v>
      </c>
      <c r="J17" s="9"/>
      <c r="K17" s="9"/>
      <c r="L17" s="9" t="s">
        <v>243</v>
      </c>
      <c r="M17" s="11"/>
      <c r="N17" s="9" t="s">
        <v>358</v>
      </c>
      <c r="O17" s="12">
        <v>126.4</v>
      </c>
      <c r="P17" s="13">
        <v>126.4</v>
      </c>
      <c r="Q17" s="13">
        <f t="shared" si="0"/>
        <v>34627.67</v>
      </c>
    </row>
    <row r="18" spans="1:17" x14ac:dyDescent="0.25">
      <c r="A18" s="9"/>
      <c r="B18" s="9"/>
      <c r="C18" s="9"/>
      <c r="D18" s="9"/>
      <c r="E18" s="9"/>
      <c r="F18" s="9" t="s">
        <v>18</v>
      </c>
      <c r="G18" s="9"/>
      <c r="H18" s="9"/>
      <c r="I18" s="10"/>
      <c r="J18" s="9"/>
      <c r="K18" s="9"/>
      <c r="L18" s="9"/>
      <c r="M18" s="9"/>
      <c r="N18" s="9"/>
      <c r="O18" s="12"/>
      <c r="P18" s="12">
        <f>ROUND(SUM(P11:P17),5)</f>
        <v>34627.67</v>
      </c>
      <c r="Q18" s="12">
        <f>Q17</f>
        <v>34627.67</v>
      </c>
    </row>
    <row r="19" spans="1:17" x14ac:dyDescent="0.25">
      <c r="A19" s="4"/>
      <c r="B19" s="4"/>
      <c r="C19" s="4"/>
      <c r="D19" s="4"/>
      <c r="E19" s="4"/>
      <c r="F19" s="4" t="s">
        <v>19</v>
      </c>
      <c r="G19" s="4"/>
      <c r="H19" s="4"/>
      <c r="I19" s="5"/>
      <c r="J19" s="4"/>
      <c r="K19" s="4"/>
      <c r="L19" s="4"/>
      <c r="M19" s="4"/>
      <c r="N19" s="4"/>
      <c r="O19" s="6"/>
      <c r="P19" s="6"/>
      <c r="Q19" s="6"/>
    </row>
    <row r="20" spans="1:17" x14ac:dyDescent="0.25">
      <c r="A20" s="9"/>
      <c r="B20" s="9"/>
      <c r="C20" s="9"/>
      <c r="D20" s="9"/>
      <c r="E20" s="9"/>
      <c r="F20" s="9"/>
      <c r="G20" s="9"/>
      <c r="H20" s="9" t="s">
        <v>113</v>
      </c>
      <c r="I20" s="10">
        <v>44805</v>
      </c>
      <c r="J20" s="9"/>
      <c r="K20" s="9"/>
      <c r="L20" s="9" t="s">
        <v>244</v>
      </c>
      <c r="M20" s="11"/>
      <c r="N20" s="9" t="s">
        <v>358</v>
      </c>
      <c r="O20" s="12">
        <v>296.39999999999998</v>
      </c>
      <c r="P20" s="12">
        <v>296.39999999999998</v>
      </c>
      <c r="Q20" s="12">
        <f t="shared" ref="Q20:Q31" si="1">ROUND(Q19+P20,5)</f>
        <v>296.39999999999998</v>
      </c>
    </row>
    <row r="21" spans="1:17" x14ac:dyDescent="0.25">
      <c r="A21" s="9"/>
      <c r="B21" s="9"/>
      <c r="C21" s="9"/>
      <c r="D21" s="9"/>
      <c r="E21" s="9"/>
      <c r="F21" s="9"/>
      <c r="G21" s="9"/>
      <c r="H21" s="9" t="s">
        <v>113</v>
      </c>
      <c r="I21" s="10">
        <v>44835</v>
      </c>
      <c r="J21" s="9"/>
      <c r="K21" s="9"/>
      <c r="L21" s="9" t="s">
        <v>245</v>
      </c>
      <c r="M21" s="11"/>
      <c r="N21" s="9" t="s">
        <v>358</v>
      </c>
      <c r="O21" s="12">
        <v>200</v>
      </c>
      <c r="P21" s="12">
        <v>200</v>
      </c>
      <c r="Q21" s="12">
        <f t="shared" si="1"/>
        <v>496.4</v>
      </c>
    </row>
    <row r="22" spans="1:17" x14ac:dyDescent="0.25">
      <c r="A22" s="9"/>
      <c r="B22" s="9"/>
      <c r="C22" s="9"/>
      <c r="D22" s="9"/>
      <c r="E22" s="9"/>
      <c r="F22" s="9"/>
      <c r="G22" s="9"/>
      <c r="H22" s="9" t="s">
        <v>113</v>
      </c>
      <c r="I22" s="10">
        <v>44866</v>
      </c>
      <c r="J22" s="9"/>
      <c r="K22" s="9"/>
      <c r="L22" s="9" t="s">
        <v>246</v>
      </c>
      <c r="M22" s="11"/>
      <c r="N22" s="9" t="s">
        <v>358</v>
      </c>
      <c r="O22" s="12">
        <v>100</v>
      </c>
      <c r="P22" s="12">
        <v>100</v>
      </c>
      <c r="Q22" s="12">
        <f t="shared" si="1"/>
        <v>596.4</v>
      </c>
    </row>
    <row r="23" spans="1:17" x14ac:dyDescent="0.25">
      <c r="A23" s="9"/>
      <c r="B23" s="9"/>
      <c r="C23" s="9"/>
      <c r="D23" s="9"/>
      <c r="E23" s="9"/>
      <c r="F23" s="9"/>
      <c r="G23" s="9"/>
      <c r="H23" s="9" t="s">
        <v>113</v>
      </c>
      <c r="I23" s="10">
        <v>44896</v>
      </c>
      <c r="J23" s="9"/>
      <c r="K23" s="9"/>
      <c r="L23" s="9" t="s">
        <v>247</v>
      </c>
      <c r="M23" s="11"/>
      <c r="N23" s="9" t="s">
        <v>358</v>
      </c>
      <c r="O23" s="12">
        <v>1849.2</v>
      </c>
      <c r="P23" s="12">
        <v>1849.2</v>
      </c>
      <c r="Q23" s="12">
        <f t="shared" si="1"/>
        <v>2445.6</v>
      </c>
    </row>
    <row r="24" spans="1:17" x14ac:dyDescent="0.25">
      <c r="A24" s="9"/>
      <c r="B24" s="9"/>
      <c r="C24" s="9"/>
      <c r="D24" s="9"/>
      <c r="E24" s="9"/>
      <c r="F24" s="9"/>
      <c r="G24" s="9"/>
      <c r="H24" s="9" t="s">
        <v>113</v>
      </c>
      <c r="I24" s="10">
        <v>44901</v>
      </c>
      <c r="J24" s="9"/>
      <c r="K24" s="9"/>
      <c r="L24" s="9" t="s">
        <v>248</v>
      </c>
      <c r="M24" s="11"/>
      <c r="N24" s="9" t="s">
        <v>359</v>
      </c>
      <c r="O24" s="12">
        <v>1349.2</v>
      </c>
      <c r="P24" s="12">
        <v>1349.2</v>
      </c>
      <c r="Q24" s="12">
        <f t="shared" si="1"/>
        <v>3794.8</v>
      </c>
    </row>
    <row r="25" spans="1:17" x14ac:dyDescent="0.25">
      <c r="A25" s="9"/>
      <c r="B25" s="9"/>
      <c r="C25" s="9"/>
      <c r="D25" s="9"/>
      <c r="E25" s="9"/>
      <c r="F25" s="9"/>
      <c r="G25" s="9"/>
      <c r="H25" s="9" t="s">
        <v>113</v>
      </c>
      <c r="I25" s="10">
        <v>44928</v>
      </c>
      <c r="J25" s="9"/>
      <c r="K25" s="9"/>
      <c r="L25" s="9" t="s">
        <v>249</v>
      </c>
      <c r="M25" s="11"/>
      <c r="N25" s="9" t="s">
        <v>358</v>
      </c>
      <c r="O25" s="12">
        <v>1076.4000000000001</v>
      </c>
      <c r="P25" s="12">
        <v>1076.4000000000001</v>
      </c>
      <c r="Q25" s="12">
        <f t="shared" si="1"/>
        <v>4871.2</v>
      </c>
    </row>
    <row r="26" spans="1:17" x14ac:dyDescent="0.25">
      <c r="A26" s="9"/>
      <c r="B26" s="9"/>
      <c r="C26" s="9"/>
      <c r="D26" s="9"/>
      <c r="E26" s="9"/>
      <c r="F26" s="9"/>
      <c r="G26" s="9"/>
      <c r="H26" s="9" t="s">
        <v>113</v>
      </c>
      <c r="I26" s="10">
        <v>44958</v>
      </c>
      <c r="J26" s="9"/>
      <c r="K26" s="9"/>
      <c r="L26" s="9" t="s">
        <v>250</v>
      </c>
      <c r="M26" s="11"/>
      <c r="N26" s="9" t="s">
        <v>359</v>
      </c>
      <c r="O26" s="12">
        <v>1884.4</v>
      </c>
      <c r="P26" s="12">
        <v>1884.4</v>
      </c>
      <c r="Q26" s="12">
        <f t="shared" si="1"/>
        <v>6755.6</v>
      </c>
    </row>
    <row r="27" spans="1:17" x14ac:dyDescent="0.25">
      <c r="A27" s="9"/>
      <c r="B27" s="9"/>
      <c r="C27" s="9"/>
      <c r="D27" s="9"/>
      <c r="E27" s="9"/>
      <c r="F27" s="9"/>
      <c r="G27" s="9"/>
      <c r="H27" s="9" t="s">
        <v>113</v>
      </c>
      <c r="I27" s="10">
        <v>44958</v>
      </c>
      <c r="J27" s="9"/>
      <c r="K27" s="9"/>
      <c r="L27" s="9" t="s">
        <v>251</v>
      </c>
      <c r="M27" s="11"/>
      <c r="N27" s="9" t="s">
        <v>358</v>
      </c>
      <c r="O27" s="12">
        <v>1073.4000000000001</v>
      </c>
      <c r="P27" s="12">
        <v>1073.4000000000001</v>
      </c>
      <c r="Q27" s="12">
        <f t="shared" si="1"/>
        <v>7829</v>
      </c>
    </row>
    <row r="28" spans="1:17" x14ac:dyDescent="0.25">
      <c r="A28" s="9"/>
      <c r="B28" s="9"/>
      <c r="C28" s="9"/>
      <c r="D28" s="9"/>
      <c r="E28" s="9"/>
      <c r="F28" s="9"/>
      <c r="G28" s="9"/>
      <c r="H28" s="9" t="s">
        <v>113</v>
      </c>
      <c r="I28" s="10">
        <v>44987</v>
      </c>
      <c r="J28" s="9"/>
      <c r="K28" s="9"/>
      <c r="L28" s="9" t="s">
        <v>246</v>
      </c>
      <c r="M28" s="11"/>
      <c r="N28" s="9" t="s">
        <v>358</v>
      </c>
      <c r="O28" s="12">
        <v>100</v>
      </c>
      <c r="P28" s="12">
        <v>100</v>
      </c>
      <c r="Q28" s="12">
        <f t="shared" si="1"/>
        <v>7929</v>
      </c>
    </row>
    <row r="29" spans="1:17" x14ac:dyDescent="0.25">
      <c r="A29" s="9"/>
      <c r="B29" s="9"/>
      <c r="C29" s="9"/>
      <c r="D29" s="9"/>
      <c r="E29" s="9"/>
      <c r="F29" s="9"/>
      <c r="G29" s="9"/>
      <c r="H29" s="9" t="s">
        <v>113</v>
      </c>
      <c r="I29" s="10">
        <v>44992</v>
      </c>
      <c r="J29" s="9"/>
      <c r="K29" s="9"/>
      <c r="L29" s="9" t="s">
        <v>252</v>
      </c>
      <c r="M29" s="11"/>
      <c r="N29" s="9" t="s">
        <v>358</v>
      </c>
      <c r="O29" s="12">
        <v>4590</v>
      </c>
      <c r="P29" s="12">
        <v>4590</v>
      </c>
      <c r="Q29" s="12">
        <f t="shared" si="1"/>
        <v>12519</v>
      </c>
    </row>
    <row r="30" spans="1:17" x14ac:dyDescent="0.25">
      <c r="A30" s="9"/>
      <c r="B30" s="9"/>
      <c r="C30" s="9"/>
      <c r="D30" s="9"/>
      <c r="E30" s="9"/>
      <c r="F30" s="9"/>
      <c r="G30" s="9"/>
      <c r="H30" s="9" t="s">
        <v>113</v>
      </c>
      <c r="I30" s="10">
        <v>45016</v>
      </c>
      <c r="J30" s="9" t="s">
        <v>118</v>
      </c>
      <c r="K30" s="9"/>
      <c r="L30" s="9" t="s">
        <v>253</v>
      </c>
      <c r="M30" s="11"/>
      <c r="N30" s="9" t="s">
        <v>359</v>
      </c>
      <c r="O30" s="12">
        <v>3180</v>
      </c>
      <c r="P30" s="12">
        <v>3180</v>
      </c>
      <c r="Q30" s="12">
        <f t="shared" si="1"/>
        <v>15699</v>
      </c>
    </row>
    <row r="31" spans="1:17" ht="15" thickBot="1" x14ac:dyDescent="0.3">
      <c r="A31" s="9"/>
      <c r="B31" s="9"/>
      <c r="C31" s="9"/>
      <c r="D31" s="9"/>
      <c r="E31" s="9"/>
      <c r="F31" s="9"/>
      <c r="G31" s="9"/>
      <c r="H31" s="9" t="s">
        <v>113</v>
      </c>
      <c r="I31" s="10">
        <v>45016</v>
      </c>
      <c r="J31" s="9" t="s">
        <v>119</v>
      </c>
      <c r="K31" s="9"/>
      <c r="L31" s="9" t="s">
        <v>254</v>
      </c>
      <c r="M31" s="11"/>
      <c r="N31" s="9" t="s">
        <v>359</v>
      </c>
      <c r="O31" s="12">
        <v>200</v>
      </c>
      <c r="P31" s="14">
        <v>200</v>
      </c>
      <c r="Q31" s="14">
        <f t="shared" si="1"/>
        <v>15899</v>
      </c>
    </row>
    <row r="32" spans="1:17" ht="15" thickBot="1" x14ac:dyDescent="0.3">
      <c r="A32" s="9"/>
      <c r="B32" s="9"/>
      <c r="C32" s="9"/>
      <c r="D32" s="9"/>
      <c r="E32" s="9"/>
      <c r="F32" s="9" t="s">
        <v>20</v>
      </c>
      <c r="G32" s="9"/>
      <c r="H32" s="9"/>
      <c r="I32" s="10"/>
      <c r="J32" s="9"/>
      <c r="K32" s="9"/>
      <c r="L32" s="9"/>
      <c r="M32" s="9"/>
      <c r="N32" s="9"/>
      <c r="O32" s="12"/>
      <c r="P32" s="15">
        <f>ROUND(SUM(P19:P31),5)</f>
        <v>15899</v>
      </c>
      <c r="Q32" s="15">
        <f>Q31</f>
        <v>15899</v>
      </c>
    </row>
    <row r="33" spans="1:17" x14ac:dyDescent="0.25">
      <c r="A33" s="9"/>
      <c r="B33" s="9"/>
      <c r="C33" s="9"/>
      <c r="D33" s="9"/>
      <c r="E33" s="9" t="s">
        <v>21</v>
      </c>
      <c r="F33" s="9"/>
      <c r="G33" s="9"/>
      <c r="H33" s="9"/>
      <c r="I33" s="10"/>
      <c r="J33" s="9"/>
      <c r="K33" s="9"/>
      <c r="L33" s="9"/>
      <c r="M33" s="9"/>
      <c r="N33" s="9"/>
      <c r="O33" s="12"/>
      <c r="P33" s="12">
        <f>ROUND(P7+P10+P18+P32,5)</f>
        <v>53068.3</v>
      </c>
      <c r="Q33" s="12">
        <f>ROUND(Q7+Q10+Q18+Q32,5)</f>
        <v>53068.3</v>
      </c>
    </row>
    <row r="34" spans="1:17" x14ac:dyDescent="0.25">
      <c r="A34" s="4"/>
      <c r="B34" s="4"/>
      <c r="C34" s="4"/>
      <c r="D34" s="4"/>
      <c r="E34" s="4" t="s">
        <v>22</v>
      </c>
      <c r="F34" s="4"/>
      <c r="G34" s="4"/>
      <c r="H34" s="4"/>
      <c r="I34" s="5"/>
      <c r="J34" s="4"/>
      <c r="K34" s="4"/>
      <c r="L34" s="4"/>
      <c r="M34" s="4"/>
      <c r="N34" s="4"/>
      <c r="O34" s="6"/>
      <c r="P34" s="6"/>
      <c r="Q34" s="6"/>
    </row>
    <row r="35" spans="1:17" x14ac:dyDescent="0.25">
      <c r="A35" s="4"/>
      <c r="B35" s="4"/>
      <c r="C35" s="4"/>
      <c r="D35" s="4"/>
      <c r="E35" s="4"/>
      <c r="F35" s="4" t="s">
        <v>23</v>
      </c>
      <c r="G35" s="4"/>
      <c r="H35" s="4"/>
      <c r="I35" s="5"/>
      <c r="J35" s="4"/>
      <c r="K35" s="4"/>
      <c r="L35" s="4"/>
      <c r="M35" s="4"/>
      <c r="N35" s="4"/>
      <c r="O35" s="6"/>
      <c r="P35" s="6"/>
      <c r="Q35" s="6"/>
    </row>
    <row r="36" spans="1:17" x14ac:dyDescent="0.25">
      <c r="A36" s="9"/>
      <c r="B36" s="9"/>
      <c r="C36" s="9"/>
      <c r="D36" s="9"/>
      <c r="E36" s="9"/>
      <c r="F36" s="9"/>
      <c r="G36" s="9"/>
      <c r="H36" s="9" t="s">
        <v>113</v>
      </c>
      <c r="I36" s="10">
        <v>44928</v>
      </c>
      <c r="J36" s="9"/>
      <c r="K36" s="9"/>
      <c r="L36" s="9" t="s">
        <v>255</v>
      </c>
      <c r="M36" s="11"/>
      <c r="N36" s="9" t="s">
        <v>358</v>
      </c>
      <c r="O36" s="12">
        <v>200</v>
      </c>
      <c r="P36" s="12">
        <v>200</v>
      </c>
      <c r="Q36" s="12">
        <f>ROUND(Q35+P36,5)</f>
        <v>200</v>
      </c>
    </row>
    <row r="37" spans="1:17" x14ac:dyDescent="0.25">
      <c r="A37" s="9"/>
      <c r="B37" s="9"/>
      <c r="C37" s="9"/>
      <c r="D37" s="9"/>
      <c r="E37" s="9"/>
      <c r="F37" s="9"/>
      <c r="G37" s="9"/>
      <c r="H37" s="9" t="s">
        <v>113</v>
      </c>
      <c r="I37" s="10">
        <v>44958</v>
      </c>
      <c r="J37" s="9"/>
      <c r="K37" s="9"/>
      <c r="L37" s="9" t="s">
        <v>256</v>
      </c>
      <c r="M37" s="11"/>
      <c r="N37" s="9" t="s">
        <v>358</v>
      </c>
      <c r="O37" s="12">
        <v>1885</v>
      </c>
      <c r="P37" s="12">
        <v>1885</v>
      </c>
      <c r="Q37" s="12">
        <f>ROUND(Q36+P37,5)</f>
        <v>2085</v>
      </c>
    </row>
    <row r="38" spans="1:17" ht="15" thickBot="1" x14ac:dyDescent="0.3">
      <c r="A38" s="9"/>
      <c r="B38" s="9"/>
      <c r="C38" s="9"/>
      <c r="D38" s="9"/>
      <c r="E38" s="9"/>
      <c r="F38" s="9"/>
      <c r="G38" s="9"/>
      <c r="H38" s="9" t="s">
        <v>113</v>
      </c>
      <c r="I38" s="10">
        <v>44987</v>
      </c>
      <c r="J38" s="9"/>
      <c r="K38" s="9"/>
      <c r="L38" s="9" t="s">
        <v>257</v>
      </c>
      <c r="M38" s="11"/>
      <c r="N38" s="9" t="s">
        <v>358</v>
      </c>
      <c r="O38" s="12">
        <v>30</v>
      </c>
      <c r="P38" s="13">
        <v>30</v>
      </c>
      <c r="Q38" s="13">
        <f>ROUND(Q37+P38,5)</f>
        <v>2115</v>
      </c>
    </row>
    <row r="39" spans="1:17" x14ac:dyDescent="0.25">
      <c r="A39" s="9"/>
      <c r="B39" s="9"/>
      <c r="C39" s="9"/>
      <c r="D39" s="9"/>
      <c r="E39" s="9"/>
      <c r="F39" s="9" t="s">
        <v>24</v>
      </c>
      <c r="G39" s="9"/>
      <c r="H39" s="9"/>
      <c r="I39" s="10"/>
      <c r="J39" s="9"/>
      <c r="K39" s="9"/>
      <c r="L39" s="9"/>
      <c r="M39" s="9"/>
      <c r="N39" s="9"/>
      <c r="O39" s="12"/>
      <c r="P39" s="12">
        <f>ROUND(SUM(P35:P38),5)</f>
        <v>2115</v>
      </c>
      <c r="Q39" s="12">
        <f>Q38</f>
        <v>2115</v>
      </c>
    </row>
    <row r="40" spans="1:17" x14ac:dyDescent="0.25">
      <c r="A40" s="4"/>
      <c r="B40" s="4"/>
      <c r="C40" s="4"/>
      <c r="D40" s="4"/>
      <c r="E40" s="4"/>
      <c r="F40" s="4" t="s">
        <v>25</v>
      </c>
      <c r="G40" s="4"/>
      <c r="H40" s="4"/>
      <c r="I40" s="5"/>
      <c r="J40" s="4"/>
      <c r="K40" s="4"/>
      <c r="L40" s="4"/>
      <c r="M40" s="4"/>
      <c r="N40" s="4"/>
      <c r="O40" s="6"/>
      <c r="P40" s="6"/>
      <c r="Q40" s="6"/>
    </row>
    <row r="41" spans="1:17" x14ac:dyDescent="0.25">
      <c r="A41" s="9"/>
      <c r="B41" s="9"/>
      <c r="C41" s="9"/>
      <c r="D41" s="9"/>
      <c r="E41" s="9"/>
      <c r="F41" s="9"/>
      <c r="G41" s="9"/>
      <c r="H41" s="9" t="s">
        <v>113</v>
      </c>
      <c r="I41" s="10">
        <v>44866</v>
      </c>
      <c r="J41" s="9"/>
      <c r="K41" s="9"/>
      <c r="L41" s="9" t="s">
        <v>258</v>
      </c>
      <c r="M41" s="11"/>
      <c r="N41" s="9" t="s">
        <v>358</v>
      </c>
      <c r="O41" s="12">
        <v>1800</v>
      </c>
      <c r="P41" s="12">
        <v>1800</v>
      </c>
      <c r="Q41" s="12">
        <f>ROUND(Q40+P41,5)</f>
        <v>1800</v>
      </c>
    </row>
    <row r="42" spans="1:17" ht="15" thickBot="1" x14ac:dyDescent="0.3">
      <c r="A42" s="9"/>
      <c r="B42" s="9"/>
      <c r="C42" s="9"/>
      <c r="D42" s="9"/>
      <c r="E42" s="9"/>
      <c r="F42" s="9"/>
      <c r="G42" s="9"/>
      <c r="H42" s="9" t="s">
        <v>113</v>
      </c>
      <c r="I42" s="10">
        <v>44896</v>
      </c>
      <c r="J42" s="9"/>
      <c r="K42" s="9"/>
      <c r="L42" s="9" t="s">
        <v>259</v>
      </c>
      <c r="M42" s="11"/>
      <c r="N42" s="9" t="s">
        <v>358</v>
      </c>
      <c r="O42" s="12">
        <v>200</v>
      </c>
      <c r="P42" s="13">
        <v>200</v>
      </c>
      <c r="Q42" s="13">
        <f>ROUND(Q41+P42,5)</f>
        <v>2000</v>
      </c>
    </row>
    <row r="43" spans="1:17" x14ac:dyDescent="0.25">
      <c r="A43" s="9"/>
      <c r="B43" s="9"/>
      <c r="C43" s="9"/>
      <c r="D43" s="9"/>
      <c r="E43" s="9"/>
      <c r="F43" s="9" t="s">
        <v>26</v>
      </c>
      <c r="G43" s="9"/>
      <c r="H43" s="9"/>
      <c r="I43" s="10"/>
      <c r="J43" s="9"/>
      <c r="K43" s="9"/>
      <c r="L43" s="9"/>
      <c r="M43" s="9"/>
      <c r="N43" s="9"/>
      <c r="O43" s="12"/>
      <c r="P43" s="12">
        <f>ROUND(SUM(P40:P42),5)</f>
        <v>2000</v>
      </c>
      <c r="Q43" s="12">
        <f>Q42</f>
        <v>2000</v>
      </c>
    </row>
    <row r="44" spans="1:17" x14ac:dyDescent="0.25">
      <c r="A44" s="4"/>
      <c r="B44" s="4"/>
      <c r="C44" s="4"/>
      <c r="D44" s="4"/>
      <c r="E44" s="4"/>
      <c r="F44" s="4" t="s">
        <v>27</v>
      </c>
      <c r="G44" s="4"/>
      <c r="H44" s="4"/>
      <c r="I44" s="5"/>
      <c r="J44" s="4"/>
      <c r="K44" s="4"/>
      <c r="L44" s="4"/>
      <c r="M44" s="4"/>
      <c r="N44" s="4"/>
      <c r="O44" s="6"/>
      <c r="P44" s="6"/>
      <c r="Q44" s="6"/>
    </row>
    <row r="45" spans="1:17" x14ac:dyDescent="0.25">
      <c r="A45" s="9"/>
      <c r="B45" s="9"/>
      <c r="C45" s="9"/>
      <c r="D45" s="9"/>
      <c r="E45" s="9"/>
      <c r="F45" s="9"/>
      <c r="G45" s="9"/>
      <c r="H45" s="9" t="s">
        <v>113</v>
      </c>
      <c r="I45" s="10">
        <v>44805</v>
      </c>
      <c r="J45" s="9"/>
      <c r="K45" s="9"/>
      <c r="L45" s="9" t="s">
        <v>246</v>
      </c>
      <c r="M45" s="11"/>
      <c r="N45" s="9" t="s">
        <v>358</v>
      </c>
      <c r="O45" s="12">
        <v>45</v>
      </c>
      <c r="P45" s="12">
        <v>45</v>
      </c>
      <c r="Q45" s="12">
        <f>ROUND(Q44+P45,5)</f>
        <v>45</v>
      </c>
    </row>
    <row r="46" spans="1:17" x14ac:dyDescent="0.25">
      <c r="A46" s="9"/>
      <c r="B46" s="9"/>
      <c r="C46" s="9"/>
      <c r="D46" s="9"/>
      <c r="E46" s="9"/>
      <c r="F46" s="9"/>
      <c r="G46" s="9"/>
      <c r="H46" s="9" t="s">
        <v>113</v>
      </c>
      <c r="I46" s="10">
        <v>44805</v>
      </c>
      <c r="J46" s="9"/>
      <c r="K46" s="9"/>
      <c r="L46" s="9" t="s">
        <v>260</v>
      </c>
      <c r="M46" s="11"/>
      <c r="N46" s="9" t="s">
        <v>358</v>
      </c>
      <c r="O46" s="12">
        <v>-49</v>
      </c>
      <c r="P46" s="12">
        <v>-49</v>
      </c>
      <c r="Q46" s="12">
        <f>ROUND(Q45+P46,5)</f>
        <v>-4</v>
      </c>
    </row>
    <row r="47" spans="1:17" ht="15" thickBot="1" x14ac:dyDescent="0.3">
      <c r="A47" s="9"/>
      <c r="B47" s="9"/>
      <c r="C47" s="9"/>
      <c r="D47" s="9"/>
      <c r="E47" s="9"/>
      <c r="F47" s="9"/>
      <c r="G47" s="9"/>
      <c r="H47" s="9" t="s">
        <v>113</v>
      </c>
      <c r="I47" s="10">
        <v>44835</v>
      </c>
      <c r="J47" s="9"/>
      <c r="K47" s="9"/>
      <c r="L47" s="9" t="s">
        <v>246</v>
      </c>
      <c r="M47" s="11"/>
      <c r="N47" s="9" t="s">
        <v>358</v>
      </c>
      <c r="O47" s="12">
        <v>25</v>
      </c>
      <c r="P47" s="14">
        <v>25</v>
      </c>
      <c r="Q47" s="14">
        <f>ROUND(Q46+P47,5)</f>
        <v>21</v>
      </c>
    </row>
    <row r="48" spans="1:17" ht="15" thickBot="1" x14ac:dyDescent="0.3">
      <c r="A48" s="9"/>
      <c r="B48" s="9"/>
      <c r="C48" s="9"/>
      <c r="D48" s="9"/>
      <c r="E48" s="9"/>
      <c r="F48" s="9" t="s">
        <v>28</v>
      </c>
      <c r="G48" s="9"/>
      <c r="H48" s="9"/>
      <c r="I48" s="10"/>
      <c r="J48" s="9"/>
      <c r="K48" s="9"/>
      <c r="L48" s="9"/>
      <c r="M48" s="9"/>
      <c r="N48" s="9"/>
      <c r="O48" s="12"/>
      <c r="P48" s="15">
        <f>ROUND(SUM(P44:P47),5)</f>
        <v>21</v>
      </c>
      <c r="Q48" s="15">
        <f>Q47</f>
        <v>21</v>
      </c>
    </row>
    <row r="49" spans="1:17" x14ac:dyDescent="0.25">
      <c r="A49" s="9"/>
      <c r="B49" s="9"/>
      <c r="C49" s="9"/>
      <c r="D49" s="9"/>
      <c r="E49" s="9" t="s">
        <v>29</v>
      </c>
      <c r="F49" s="9"/>
      <c r="G49" s="9"/>
      <c r="H49" s="9"/>
      <c r="I49" s="10"/>
      <c r="J49" s="9"/>
      <c r="K49" s="9"/>
      <c r="L49" s="9"/>
      <c r="M49" s="9"/>
      <c r="N49" s="9"/>
      <c r="O49" s="12"/>
      <c r="P49" s="12">
        <f>ROUND(P39+P43+P48,5)</f>
        <v>4136</v>
      </c>
      <c r="Q49" s="12">
        <f>ROUND(Q39+Q43+Q48,5)</f>
        <v>4136</v>
      </c>
    </row>
    <row r="50" spans="1:17" x14ac:dyDescent="0.25">
      <c r="A50" s="4"/>
      <c r="B50" s="4"/>
      <c r="C50" s="4"/>
      <c r="D50" s="4"/>
      <c r="E50" s="4" t="s">
        <v>30</v>
      </c>
      <c r="F50" s="4"/>
      <c r="G50" s="4"/>
      <c r="H50" s="4"/>
      <c r="I50" s="5"/>
      <c r="J50" s="4"/>
      <c r="K50" s="4"/>
      <c r="L50" s="4"/>
      <c r="M50" s="4"/>
      <c r="N50" s="4"/>
      <c r="O50" s="6"/>
      <c r="P50" s="6"/>
      <c r="Q50" s="6"/>
    </row>
    <row r="51" spans="1:17" x14ac:dyDescent="0.25">
      <c r="A51" s="4"/>
      <c r="B51" s="4"/>
      <c r="C51" s="4"/>
      <c r="D51" s="4"/>
      <c r="E51" s="4"/>
      <c r="F51" s="4" t="s">
        <v>31</v>
      </c>
      <c r="G51" s="4"/>
      <c r="H51" s="4"/>
      <c r="I51" s="5"/>
      <c r="J51" s="4"/>
      <c r="K51" s="4"/>
      <c r="L51" s="4"/>
      <c r="M51" s="4"/>
      <c r="N51" s="4"/>
      <c r="O51" s="6"/>
      <c r="P51" s="6"/>
      <c r="Q51" s="6"/>
    </row>
    <row r="52" spans="1:17" x14ac:dyDescent="0.25">
      <c r="A52" s="9"/>
      <c r="B52" s="9"/>
      <c r="C52" s="9"/>
      <c r="D52" s="9"/>
      <c r="E52" s="9"/>
      <c r="F52" s="9"/>
      <c r="G52" s="9"/>
      <c r="H52" s="9" t="s">
        <v>113</v>
      </c>
      <c r="I52" s="10">
        <v>44834</v>
      </c>
      <c r="J52" s="9"/>
      <c r="K52" s="9"/>
      <c r="L52" s="9" t="s">
        <v>261</v>
      </c>
      <c r="M52" s="11"/>
      <c r="N52" s="9" t="s">
        <v>360</v>
      </c>
      <c r="O52" s="12">
        <v>1.67</v>
      </c>
      <c r="P52" s="12">
        <v>1.67</v>
      </c>
      <c r="Q52" s="12">
        <f t="shared" ref="Q52:Q68" si="2">ROUND(Q51+P52,5)</f>
        <v>1.67</v>
      </c>
    </row>
    <row r="53" spans="1:17" x14ac:dyDescent="0.25">
      <c r="A53" s="9"/>
      <c r="B53" s="9"/>
      <c r="C53" s="9"/>
      <c r="D53" s="9"/>
      <c r="E53" s="9"/>
      <c r="F53" s="9"/>
      <c r="G53" s="9"/>
      <c r="H53" s="9" t="s">
        <v>113</v>
      </c>
      <c r="I53" s="10">
        <v>44834</v>
      </c>
      <c r="J53" s="9"/>
      <c r="K53" s="9"/>
      <c r="L53" s="9" t="s">
        <v>261</v>
      </c>
      <c r="M53" s="11"/>
      <c r="N53" s="9" t="s">
        <v>358</v>
      </c>
      <c r="O53" s="12">
        <v>0.83</v>
      </c>
      <c r="P53" s="12">
        <v>0.83</v>
      </c>
      <c r="Q53" s="12">
        <f t="shared" si="2"/>
        <v>2.5</v>
      </c>
    </row>
    <row r="54" spans="1:17" x14ac:dyDescent="0.25">
      <c r="A54" s="9"/>
      <c r="B54" s="9"/>
      <c r="C54" s="9"/>
      <c r="D54" s="9"/>
      <c r="E54" s="9"/>
      <c r="F54" s="9"/>
      <c r="G54" s="9"/>
      <c r="H54" s="9" t="s">
        <v>113</v>
      </c>
      <c r="I54" s="10">
        <v>44862</v>
      </c>
      <c r="J54" s="9"/>
      <c r="K54" s="9" t="s">
        <v>169</v>
      </c>
      <c r="L54" s="9" t="s">
        <v>262</v>
      </c>
      <c r="M54" s="11"/>
      <c r="N54" s="9" t="s">
        <v>358</v>
      </c>
      <c r="O54" s="12">
        <v>230</v>
      </c>
      <c r="P54" s="12">
        <v>230</v>
      </c>
      <c r="Q54" s="12">
        <f t="shared" si="2"/>
        <v>232.5</v>
      </c>
    </row>
    <row r="55" spans="1:17" x14ac:dyDescent="0.25">
      <c r="A55" s="9"/>
      <c r="B55" s="9"/>
      <c r="C55" s="9"/>
      <c r="D55" s="9"/>
      <c r="E55" s="9"/>
      <c r="F55" s="9"/>
      <c r="G55" s="9"/>
      <c r="H55" s="9" t="s">
        <v>113</v>
      </c>
      <c r="I55" s="10">
        <v>44865</v>
      </c>
      <c r="J55" s="9"/>
      <c r="K55" s="9"/>
      <c r="L55" s="9" t="s">
        <v>261</v>
      </c>
      <c r="M55" s="11"/>
      <c r="N55" s="9" t="s">
        <v>360</v>
      </c>
      <c r="O55" s="12">
        <v>1.72</v>
      </c>
      <c r="P55" s="12">
        <v>1.72</v>
      </c>
      <c r="Q55" s="12">
        <f t="shared" si="2"/>
        <v>234.22</v>
      </c>
    </row>
    <row r="56" spans="1:17" x14ac:dyDescent="0.25">
      <c r="A56" s="9"/>
      <c r="B56" s="9"/>
      <c r="C56" s="9"/>
      <c r="D56" s="9"/>
      <c r="E56" s="9"/>
      <c r="F56" s="9"/>
      <c r="G56" s="9"/>
      <c r="H56" s="9" t="s">
        <v>113</v>
      </c>
      <c r="I56" s="10">
        <v>44865</v>
      </c>
      <c r="J56" s="9"/>
      <c r="K56" s="9"/>
      <c r="L56" s="9" t="s">
        <v>261</v>
      </c>
      <c r="M56" s="11"/>
      <c r="N56" s="9" t="s">
        <v>358</v>
      </c>
      <c r="O56" s="12">
        <v>0.67</v>
      </c>
      <c r="P56" s="12">
        <v>0.67</v>
      </c>
      <c r="Q56" s="12">
        <f t="shared" si="2"/>
        <v>234.89</v>
      </c>
    </row>
    <row r="57" spans="1:17" x14ac:dyDescent="0.25">
      <c r="A57" s="9"/>
      <c r="B57" s="9"/>
      <c r="C57" s="9"/>
      <c r="D57" s="9"/>
      <c r="E57" s="9"/>
      <c r="F57" s="9"/>
      <c r="G57" s="9"/>
      <c r="H57" s="9" t="s">
        <v>113</v>
      </c>
      <c r="I57" s="10">
        <v>44895</v>
      </c>
      <c r="J57" s="9"/>
      <c r="K57" s="9"/>
      <c r="L57" s="9" t="s">
        <v>261</v>
      </c>
      <c r="M57" s="11"/>
      <c r="N57" s="9" t="s">
        <v>360</v>
      </c>
      <c r="O57" s="12">
        <v>1.66</v>
      </c>
      <c r="P57" s="12">
        <v>1.66</v>
      </c>
      <c r="Q57" s="12">
        <f t="shared" si="2"/>
        <v>236.55</v>
      </c>
    </row>
    <row r="58" spans="1:17" x14ac:dyDescent="0.25">
      <c r="A58" s="9"/>
      <c r="B58" s="9"/>
      <c r="C58" s="9"/>
      <c r="D58" s="9"/>
      <c r="E58" s="9"/>
      <c r="F58" s="9"/>
      <c r="G58" s="9"/>
      <c r="H58" s="9" t="s">
        <v>113</v>
      </c>
      <c r="I58" s="10">
        <v>44895</v>
      </c>
      <c r="J58" s="9"/>
      <c r="K58" s="9"/>
      <c r="L58" s="9" t="s">
        <v>261</v>
      </c>
      <c r="M58" s="11"/>
      <c r="N58" s="9" t="s">
        <v>358</v>
      </c>
      <c r="O58" s="12">
        <v>0.66</v>
      </c>
      <c r="P58" s="12">
        <v>0.66</v>
      </c>
      <c r="Q58" s="12">
        <f t="shared" si="2"/>
        <v>237.21</v>
      </c>
    </row>
    <row r="59" spans="1:17" x14ac:dyDescent="0.25">
      <c r="A59" s="9"/>
      <c r="B59" s="9"/>
      <c r="C59" s="9"/>
      <c r="D59" s="9"/>
      <c r="E59" s="9"/>
      <c r="F59" s="9"/>
      <c r="G59" s="9"/>
      <c r="H59" s="9" t="s">
        <v>113</v>
      </c>
      <c r="I59" s="10">
        <v>44926</v>
      </c>
      <c r="J59" s="9"/>
      <c r="K59" s="9"/>
      <c r="L59" s="9" t="s">
        <v>261</v>
      </c>
      <c r="M59" s="11"/>
      <c r="N59" s="9" t="s">
        <v>360</v>
      </c>
      <c r="O59" s="12">
        <v>1.72</v>
      </c>
      <c r="P59" s="12">
        <v>1.72</v>
      </c>
      <c r="Q59" s="12">
        <f t="shared" si="2"/>
        <v>238.93</v>
      </c>
    </row>
    <row r="60" spans="1:17" x14ac:dyDescent="0.25">
      <c r="A60" s="9"/>
      <c r="B60" s="9"/>
      <c r="C60" s="9"/>
      <c r="D60" s="9"/>
      <c r="E60" s="9"/>
      <c r="F60" s="9"/>
      <c r="G60" s="9"/>
      <c r="H60" s="9" t="s">
        <v>113</v>
      </c>
      <c r="I60" s="10">
        <v>44926</v>
      </c>
      <c r="J60" s="9"/>
      <c r="K60" s="9"/>
      <c r="L60" s="9" t="s">
        <v>261</v>
      </c>
      <c r="M60" s="11"/>
      <c r="N60" s="9" t="s">
        <v>358</v>
      </c>
      <c r="O60" s="12">
        <v>0.7</v>
      </c>
      <c r="P60" s="12">
        <v>0.7</v>
      </c>
      <c r="Q60" s="12">
        <f t="shared" si="2"/>
        <v>239.63</v>
      </c>
    </row>
    <row r="61" spans="1:17" x14ac:dyDescent="0.25">
      <c r="A61" s="9"/>
      <c r="B61" s="9"/>
      <c r="C61" s="9"/>
      <c r="D61" s="9"/>
      <c r="E61" s="9"/>
      <c r="F61" s="9"/>
      <c r="G61" s="9"/>
      <c r="H61" s="9" t="s">
        <v>113</v>
      </c>
      <c r="I61" s="10">
        <v>44957</v>
      </c>
      <c r="J61" s="9"/>
      <c r="K61" s="9"/>
      <c r="L61" s="9" t="s">
        <v>261</v>
      </c>
      <c r="M61" s="11"/>
      <c r="N61" s="9" t="s">
        <v>360</v>
      </c>
      <c r="O61" s="12">
        <v>1.72</v>
      </c>
      <c r="P61" s="12">
        <v>1.72</v>
      </c>
      <c r="Q61" s="12">
        <f t="shared" si="2"/>
        <v>241.35</v>
      </c>
    </row>
    <row r="62" spans="1:17" x14ac:dyDescent="0.25">
      <c r="A62" s="9"/>
      <c r="B62" s="9"/>
      <c r="C62" s="9"/>
      <c r="D62" s="9"/>
      <c r="E62" s="9"/>
      <c r="F62" s="9"/>
      <c r="G62" s="9"/>
      <c r="H62" s="9" t="s">
        <v>113</v>
      </c>
      <c r="I62" s="10">
        <v>44957</v>
      </c>
      <c r="J62" s="9"/>
      <c r="K62" s="9"/>
      <c r="L62" s="9" t="s">
        <v>261</v>
      </c>
      <c r="M62" s="11"/>
      <c r="N62" s="9" t="s">
        <v>358</v>
      </c>
      <c r="O62" s="12">
        <v>0.7</v>
      </c>
      <c r="P62" s="12">
        <v>0.7</v>
      </c>
      <c r="Q62" s="12">
        <f t="shared" si="2"/>
        <v>242.05</v>
      </c>
    </row>
    <row r="63" spans="1:17" x14ac:dyDescent="0.25">
      <c r="A63" s="9"/>
      <c r="B63" s="9"/>
      <c r="C63" s="9"/>
      <c r="D63" s="9"/>
      <c r="E63" s="9"/>
      <c r="F63" s="9"/>
      <c r="G63" s="9"/>
      <c r="H63" s="9" t="s">
        <v>113</v>
      </c>
      <c r="I63" s="10">
        <v>44985</v>
      </c>
      <c r="J63" s="9"/>
      <c r="K63" s="9"/>
      <c r="L63" s="9" t="s">
        <v>261</v>
      </c>
      <c r="M63" s="11"/>
      <c r="N63" s="9" t="s">
        <v>360</v>
      </c>
      <c r="O63" s="12">
        <v>1.45</v>
      </c>
      <c r="P63" s="12">
        <v>1.45</v>
      </c>
      <c r="Q63" s="12">
        <f t="shared" si="2"/>
        <v>243.5</v>
      </c>
    </row>
    <row r="64" spans="1:17" x14ac:dyDescent="0.25">
      <c r="A64" s="9"/>
      <c r="B64" s="9"/>
      <c r="C64" s="9"/>
      <c r="D64" s="9"/>
      <c r="E64" s="9"/>
      <c r="F64" s="9"/>
      <c r="G64" s="9"/>
      <c r="H64" s="9" t="s">
        <v>113</v>
      </c>
      <c r="I64" s="10">
        <v>44985</v>
      </c>
      <c r="J64" s="9"/>
      <c r="K64" s="9"/>
      <c r="L64" s="9" t="s">
        <v>261</v>
      </c>
      <c r="M64" s="11"/>
      <c r="N64" s="9" t="s">
        <v>358</v>
      </c>
      <c r="O64" s="12">
        <v>0</v>
      </c>
      <c r="P64" s="12">
        <v>0</v>
      </c>
      <c r="Q64" s="12">
        <f t="shared" si="2"/>
        <v>243.5</v>
      </c>
    </row>
    <row r="65" spans="1:17" x14ac:dyDescent="0.25">
      <c r="A65" s="9"/>
      <c r="B65" s="9"/>
      <c r="C65" s="9"/>
      <c r="D65" s="9"/>
      <c r="E65" s="9"/>
      <c r="F65" s="9"/>
      <c r="G65" s="9"/>
      <c r="H65" s="9" t="s">
        <v>113</v>
      </c>
      <c r="I65" s="10">
        <v>44985</v>
      </c>
      <c r="J65" s="9"/>
      <c r="K65" s="9"/>
      <c r="L65" s="9" t="s">
        <v>261</v>
      </c>
      <c r="M65" s="11"/>
      <c r="N65" s="9" t="s">
        <v>358</v>
      </c>
      <c r="O65" s="12">
        <v>8.2799999999999994</v>
      </c>
      <c r="P65" s="12">
        <v>8.2799999999999994</v>
      </c>
      <c r="Q65" s="12">
        <f t="shared" si="2"/>
        <v>251.78</v>
      </c>
    </row>
    <row r="66" spans="1:17" x14ac:dyDescent="0.25">
      <c r="A66" s="9"/>
      <c r="B66" s="9"/>
      <c r="C66" s="9"/>
      <c r="D66" s="9"/>
      <c r="E66" s="9"/>
      <c r="F66" s="9"/>
      <c r="G66" s="9"/>
      <c r="H66" s="9" t="s">
        <v>113</v>
      </c>
      <c r="I66" s="10">
        <v>45012</v>
      </c>
      <c r="J66" s="9"/>
      <c r="K66" s="9"/>
      <c r="L66" s="9" t="s">
        <v>261</v>
      </c>
      <c r="M66" s="11"/>
      <c r="N66" s="9" t="s">
        <v>361</v>
      </c>
      <c r="O66" s="12">
        <v>118.61</v>
      </c>
      <c r="P66" s="12">
        <v>118.61</v>
      </c>
      <c r="Q66" s="12">
        <f t="shared" si="2"/>
        <v>370.39</v>
      </c>
    </row>
    <row r="67" spans="1:17" x14ac:dyDescent="0.25">
      <c r="A67" s="9"/>
      <c r="B67" s="9"/>
      <c r="C67" s="9"/>
      <c r="D67" s="9"/>
      <c r="E67" s="9"/>
      <c r="F67" s="9"/>
      <c r="G67" s="9"/>
      <c r="H67" s="9" t="s">
        <v>113</v>
      </c>
      <c r="I67" s="10">
        <v>45016</v>
      </c>
      <c r="J67" s="9"/>
      <c r="K67" s="9"/>
      <c r="L67" s="9" t="s">
        <v>261</v>
      </c>
      <c r="M67" s="11"/>
      <c r="N67" s="9" t="s">
        <v>358</v>
      </c>
      <c r="O67" s="12">
        <v>115.19</v>
      </c>
      <c r="P67" s="12">
        <v>115.19</v>
      </c>
      <c r="Q67" s="12">
        <f t="shared" si="2"/>
        <v>485.58</v>
      </c>
    </row>
    <row r="68" spans="1:17" ht="15" thickBot="1" x14ac:dyDescent="0.3">
      <c r="A68" s="9"/>
      <c r="B68" s="9"/>
      <c r="C68" s="9"/>
      <c r="D68" s="9"/>
      <c r="E68" s="9"/>
      <c r="F68" s="9"/>
      <c r="G68" s="9"/>
      <c r="H68" s="9" t="s">
        <v>113</v>
      </c>
      <c r="I68" s="10">
        <v>45025</v>
      </c>
      <c r="J68" s="9"/>
      <c r="K68" s="9" t="s">
        <v>169</v>
      </c>
      <c r="L68" s="9" t="s">
        <v>263</v>
      </c>
      <c r="M68" s="11"/>
      <c r="N68" s="9" t="s">
        <v>358</v>
      </c>
      <c r="O68" s="12">
        <v>294</v>
      </c>
      <c r="P68" s="14">
        <v>294</v>
      </c>
      <c r="Q68" s="14">
        <f t="shared" si="2"/>
        <v>779.58</v>
      </c>
    </row>
    <row r="69" spans="1:17" ht="15" thickBot="1" x14ac:dyDescent="0.3">
      <c r="A69" s="9"/>
      <c r="B69" s="9"/>
      <c r="C69" s="9"/>
      <c r="D69" s="9"/>
      <c r="E69" s="9"/>
      <c r="F69" s="9" t="s">
        <v>32</v>
      </c>
      <c r="G69" s="9"/>
      <c r="H69" s="9"/>
      <c r="I69" s="10"/>
      <c r="J69" s="9"/>
      <c r="K69" s="9"/>
      <c r="L69" s="9"/>
      <c r="M69" s="9"/>
      <c r="N69" s="9"/>
      <c r="O69" s="12"/>
      <c r="P69" s="15">
        <f>ROUND(SUM(P51:P68),5)</f>
        <v>779.58</v>
      </c>
      <c r="Q69" s="15">
        <f>Q68</f>
        <v>779.58</v>
      </c>
    </row>
    <row r="70" spans="1:17" x14ac:dyDescent="0.25">
      <c r="A70" s="9"/>
      <c r="B70" s="9"/>
      <c r="C70" s="9"/>
      <c r="D70" s="9"/>
      <c r="E70" s="9" t="s">
        <v>33</v>
      </c>
      <c r="F70" s="9"/>
      <c r="G70" s="9"/>
      <c r="H70" s="9"/>
      <c r="I70" s="10"/>
      <c r="J70" s="9"/>
      <c r="K70" s="9"/>
      <c r="L70" s="9"/>
      <c r="M70" s="9"/>
      <c r="N70" s="9"/>
      <c r="O70" s="12"/>
      <c r="P70" s="12">
        <f>P69</f>
        <v>779.58</v>
      </c>
      <c r="Q70" s="12">
        <f>Q69</f>
        <v>779.58</v>
      </c>
    </row>
    <row r="71" spans="1:17" x14ac:dyDescent="0.25">
      <c r="A71" s="4"/>
      <c r="B71" s="4"/>
      <c r="C71" s="4"/>
      <c r="D71" s="4"/>
      <c r="E71" s="4" t="s">
        <v>34</v>
      </c>
      <c r="F71" s="4"/>
      <c r="G71" s="4"/>
      <c r="H71" s="4"/>
      <c r="I71" s="5"/>
      <c r="J71" s="4"/>
      <c r="K71" s="4"/>
      <c r="L71" s="4"/>
      <c r="M71" s="4"/>
      <c r="N71" s="4"/>
      <c r="O71" s="6"/>
      <c r="P71" s="6"/>
      <c r="Q71" s="6"/>
    </row>
    <row r="72" spans="1:17" x14ac:dyDescent="0.25">
      <c r="A72" s="4"/>
      <c r="B72" s="4"/>
      <c r="C72" s="4"/>
      <c r="D72" s="4"/>
      <c r="E72" s="4"/>
      <c r="F72" s="4" t="s">
        <v>415</v>
      </c>
      <c r="G72" s="4"/>
      <c r="H72" s="4"/>
      <c r="I72" s="5"/>
      <c r="J72" s="4"/>
      <c r="K72" s="4"/>
      <c r="L72" s="4"/>
      <c r="M72" s="4"/>
      <c r="N72" s="4"/>
      <c r="O72" s="6"/>
      <c r="P72" s="6"/>
      <c r="Q72" s="6"/>
    </row>
    <row r="73" spans="1:17" x14ac:dyDescent="0.25">
      <c r="A73" s="9"/>
      <c r="B73" s="9"/>
      <c r="C73" s="9"/>
      <c r="D73" s="9"/>
      <c r="E73" s="9"/>
      <c r="F73" s="9"/>
      <c r="G73" s="9"/>
      <c r="H73" s="9" t="s">
        <v>113</v>
      </c>
      <c r="I73" s="10">
        <v>44928</v>
      </c>
      <c r="J73" s="9"/>
      <c r="K73" s="9"/>
      <c r="L73" s="9" t="s">
        <v>244</v>
      </c>
      <c r="M73" s="11"/>
      <c r="N73" s="9" t="s">
        <v>358</v>
      </c>
      <c r="O73" s="12">
        <v>5</v>
      </c>
      <c r="P73" s="12">
        <v>5</v>
      </c>
      <c r="Q73" s="12">
        <f>ROUND(Q72+P73,5)</f>
        <v>5</v>
      </c>
    </row>
    <row r="74" spans="1:17" x14ac:dyDescent="0.25">
      <c r="A74" s="9"/>
      <c r="B74" s="9"/>
      <c r="C74" s="9"/>
      <c r="D74" s="9"/>
      <c r="E74" s="9"/>
      <c r="F74" s="9"/>
      <c r="G74" s="9"/>
      <c r="H74" s="9" t="s">
        <v>113</v>
      </c>
      <c r="I74" s="10">
        <v>44958</v>
      </c>
      <c r="J74" s="9"/>
      <c r="K74" s="9"/>
      <c r="L74" s="9" t="s">
        <v>264</v>
      </c>
      <c r="M74" s="11"/>
      <c r="N74" s="9" t="s">
        <v>358</v>
      </c>
      <c r="O74" s="12">
        <v>10</v>
      </c>
      <c r="P74" s="12">
        <v>10</v>
      </c>
      <c r="Q74" s="12">
        <f>ROUND(Q73+P74,5)</f>
        <v>15</v>
      </c>
    </row>
    <row r="75" spans="1:17" ht="15" thickBot="1" x14ac:dyDescent="0.3">
      <c r="A75" s="9"/>
      <c r="B75" s="9"/>
      <c r="C75" s="9"/>
      <c r="D75" s="9"/>
      <c r="E75" s="9"/>
      <c r="F75" s="9"/>
      <c r="G75" s="9"/>
      <c r="H75" s="9" t="s">
        <v>113</v>
      </c>
      <c r="I75" s="10">
        <v>45016</v>
      </c>
      <c r="J75" s="9" t="s">
        <v>120</v>
      </c>
      <c r="K75" s="9"/>
      <c r="L75" s="9" t="s">
        <v>265</v>
      </c>
      <c r="M75" s="11"/>
      <c r="N75" s="9" t="s">
        <v>359</v>
      </c>
      <c r="O75" s="12">
        <v>1500</v>
      </c>
      <c r="P75" s="13">
        <v>1500</v>
      </c>
      <c r="Q75" s="13">
        <f>ROUND(Q74+P75,5)</f>
        <v>1515</v>
      </c>
    </row>
    <row r="76" spans="1:17" x14ac:dyDescent="0.25">
      <c r="A76" s="9"/>
      <c r="B76" s="9"/>
      <c r="C76" s="9"/>
      <c r="D76" s="9"/>
      <c r="E76" s="9"/>
      <c r="F76" s="9" t="s">
        <v>425</v>
      </c>
      <c r="G76" s="9"/>
      <c r="H76" s="9"/>
      <c r="I76" s="10"/>
      <c r="J76" s="9"/>
      <c r="K76" s="9"/>
      <c r="L76" s="9"/>
      <c r="M76" s="9"/>
      <c r="N76" s="9"/>
      <c r="O76" s="12"/>
      <c r="P76" s="12">
        <f>ROUND(SUM(P72:P75),5)</f>
        <v>1515</v>
      </c>
      <c r="Q76" s="12">
        <f>Q75</f>
        <v>1515</v>
      </c>
    </row>
    <row r="77" spans="1:17" x14ac:dyDescent="0.25">
      <c r="A77" s="4"/>
      <c r="B77" s="4"/>
      <c r="C77" s="4"/>
      <c r="D77" s="4"/>
      <c r="E77" s="4"/>
      <c r="F77" s="4" t="s">
        <v>35</v>
      </c>
      <c r="G77" s="4"/>
      <c r="H77" s="4"/>
      <c r="I77" s="5"/>
      <c r="J77" s="4"/>
      <c r="K77" s="4"/>
      <c r="L77" s="4"/>
      <c r="M77" s="4"/>
      <c r="N77" s="4"/>
      <c r="O77" s="6"/>
      <c r="P77" s="6"/>
      <c r="Q77" s="6"/>
    </row>
    <row r="78" spans="1:17" x14ac:dyDescent="0.25">
      <c r="A78" s="9"/>
      <c r="B78" s="9"/>
      <c r="C78" s="9"/>
      <c r="D78" s="9"/>
      <c r="E78" s="9"/>
      <c r="F78" s="9"/>
      <c r="G78" s="9"/>
      <c r="H78" s="9" t="s">
        <v>113</v>
      </c>
      <c r="I78" s="10">
        <v>44805</v>
      </c>
      <c r="J78" s="9"/>
      <c r="K78" s="9"/>
      <c r="L78" s="9" t="s">
        <v>113</v>
      </c>
      <c r="M78" s="11"/>
      <c r="N78" s="9" t="s">
        <v>358</v>
      </c>
      <c r="O78" s="12">
        <v>76</v>
      </c>
      <c r="P78" s="12">
        <v>76</v>
      </c>
      <c r="Q78" s="12">
        <f>ROUND(Q77+P78,5)</f>
        <v>76</v>
      </c>
    </row>
    <row r="79" spans="1:17" x14ac:dyDescent="0.25">
      <c r="A79" s="9"/>
      <c r="B79" s="9"/>
      <c r="C79" s="9"/>
      <c r="D79" s="9"/>
      <c r="E79" s="9"/>
      <c r="F79" s="9"/>
      <c r="G79" s="9"/>
      <c r="H79" s="9" t="s">
        <v>113</v>
      </c>
      <c r="I79" s="10">
        <v>44896</v>
      </c>
      <c r="J79" s="9"/>
      <c r="K79" s="9"/>
      <c r="L79" s="9" t="s">
        <v>245</v>
      </c>
      <c r="M79" s="11"/>
      <c r="N79" s="9" t="s">
        <v>358</v>
      </c>
      <c r="O79" s="12">
        <v>431</v>
      </c>
      <c r="P79" s="12">
        <v>431</v>
      </c>
      <c r="Q79" s="12">
        <f>ROUND(Q78+P79,5)</f>
        <v>507</v>
      </c>
    </row>
    <row r="80" spans="1:17" x14ac:dyDescent="0.25">
      <c r="A80" s="9"/>
      <c r="B80" s="9"/>
      <c r="C80" s="9"/>
      <c r="D80" s="9"/>
      <c r="E80" s="9"/>
      <c r="F80" s="9"/>
      <c r="G80" s="9"/>
      <c r="H80" s="9" t="s">
        <v>113</v>
      </c>
      <c r="I80" s="10">
        <v>44928</v>
      </c>
      <c r="J80" s="9"/>
      <c r="K80" s="9"/>
      <c r="L80" s="9" t="s">
        <v>246</v>
      </c>
      <c r="M80" s="11"/>
      <c r="N80" s="9" t="s">
        <v>358</v>
      </c>
      <c r="O80" s="12">
        <v>207</v>
      </c>
      <c r="P80" s="12">
        <v>207</v>
      </c>
      <c r="Q80" s="12">
        <f>ROUND(Q79+P80,5)</f>
        <v>714</v>
      </c>
    </row>
    <row r="81" spans="1:17" x14ac:dyDescent="0.25">
      <c r="A81" s="9"/>
      <c r="B81" s="9"/>
      <c r="C81" s="9"/>
      <c r="D81" s="9"/>
      <c r="E81" s="9"/>
      <c r="F81" s="9"/>
      <c r="G81" s="9"/>
      <c r="H81" s="9" t="s">
        <v>113</v>
      </c>
      <c r="I81" s="10">
        <v>44958</v>
      </c>
      <c r="J81" s="9"/>
      <c r="K81" s="9"/>
      <c r="L81" s="9" t="s">
        <v>266</v>
      </c>
      <c r="M81" s="11"/>
      <c r="N81" s="9" t="s">
        <v>358</v>
      </c>
      <c r="O81" s="12">
        <v>197</v>
      </c>
      <c r="P81" s="12">
        <v>197</v>
      </c>
      <c r="Q81" s="12">
        <f>ROUND(Q80+P81,5)</f>
        <v>911</v>
      </c>
    </row>
    <row r="82" spans="1:17" ht="15" thickBot="1" x14ac:dyDescent="0.3">
      <c r="A82" s="9"/>
      <c r="B82" s="9"/>
      <c r="C82" s="9"/>
      <c r="D82" s="9"/>
      <c r="E82" s="9"/>
      <c r="F82" s="9"/>
      <c r="G82" s="9"/>
      <c r="H82" s="9" t="s">
        <v>113</v>
      </c>
      <c r="I82" s="10">
        <v>45019</v>
      </c>
      <c r="J82" s="9"/>
      <c r="K82" s="9"/>
      <c r="L82" s="9" t="s">
        <v>267</v>
      </c>
      <c r="M82" s="11"/>
      <c r="N82" s="9" t="s">
        <v>358</v>
      </c>
      <c r="O82" s="12">
        <v>442</v>
      </c>
      <c r="P82" s="13">
        <v>442</v>
      </c>
      <c r="Q82" s="13">
        <f>ROUND(Q81+P82,5)</f>
        <v>1353</v>
      </c>
    </row>
    <row r="83" spans="1:17" x14ac:dyDescent="0.25">
      <c r="A83" s="9"/>
      <c r="B83" s="9"/>
      <c r="C83" s="9"/>
      <c r="D83" s="9"/>
      <c r="E83" s="9"/>
      <c r="F83" s="9" t="s">
        <v>36</v>
      </c>
      <c r="G83" s="9"/>
      <c r="H83" s="9"/>
      <c r="I83" s="10"/>
      <c r="J83" s="9"/>
      <c r="K83" s="9"/>
      <c r="L83" s="9"/>
      <c r="M83" s="9"/>
      <c r="N83" s="9"/>
      <c r="O83" s="12"/>
      <c r="P83" s="12">
        <f>ROUND(SUM(P77:P82),5)</f>
        <v>1353</v>
      </c>
      <c r="Q83" s="12">
        <f>Q82</f>
        <v>1353</v>
      </c>
    </row>
    <row r="84" spans="1:17" x14ac:dyDescent="0.25">
      <c r="A84" s="9"/>
      <c r="B84" s="9"/>
      <c r="C84" s="9"/>
      <c r="D84" s="9"/>
      <c r="E84" s="9"/>
      <c r="F84" s="4" t="s">
        <v>370</v>
      </c>
      <c r="G84" s="9"/>
      <c r="H84" s="9"/>
      <c r="I84" s="10"/>
      <c r="J84" s="9"/>
      <c r="K84" s="9"/>
      <c r="L84" s="9"/>
      <c r="M84" s="9"/>
      <c r="N84" s="9"/>
      <c r="O84" s="12"/>
      <c r="P84" s="12"/>
      <c r="Q84" s="12"/>
    </row>
    <row r="85" spans="1:17" ht="15" thickBot="1" x14ac:dyDescent="0.3">
      <c r="A85" s="9"/>
      <c r="B85" s="9"/>
      <c r="C85" s="9"/>
      <c r="D85" s="9"/>
      <c r="E85" s="9"/>
      <c r="F85" s="4"/>
      <c r="G85" s="9"/>
      <c r="H85" s="9" t="s">
        <v>113</v>
      </c>
      <c r="I85" s="10">
        <v>45016</v>
      </c>
      <c r="J85" s="9" t="s">
        <v>120</v>
      </c>
      <c r="K85" s="9"/>
      <c r="L85" s="9" t="s">
        <v>265</v>
      </c>
      <c r="M85" s="11"/>
      <c r="N85" s="9" t="s">
        <v>359</v>
      </c>
      <c r="O85" s="12">
        <v>1500</v>
      </c>
      <c r="P85" s="13">
        <v>1500</v>
      </c>
      <c r="Q85" s="13">
        <f>ROUND(Q84+P85,5)</f>
        <v>1500</v>
      </c>
    </row>
    <row r="86" spans="1:17" x14ac:dyDescent="0.25">
      <c r="A86" s="9"/>
      <c r="B86" s="9"/>
      <c r="C86" s="9"/>
      <c r="D86" s="9"/>
      <c r="E86" s="9"/>
      <c r="F86" s="9" t="s">
        <v>393</v>
      </c>
      <c r="G86" s="9"/>
      <c r="H86" s="9"/>
      <c r="I86" s="10"/>
      <c r="J86" s="9"/>
      <c r="K86" s="9"/>
      <c r="L86" s="9"/>
      <c r="M86" s="9"/>
      <c r="N86" s="9"/>
      <c r="O86" s="12"/>
      <c r="P86" s="12">
        <f>ROUND(SUM(P85:P85),5)</f>
        <v>1500</v>
      </c>
      <c r="Q86" s="12">
        <f>Q85</f>
        <v>1500</v>
      </c>
    </row>
    <row r="87" spans="1:17" x14ac:dyDescent="0.25">
      <c r="A87" s="4"/>
      <c r="B87" s="4"/>
      <c r="C87" s="4"/>
      <c r="D87" s="4"/>
      <c r="E87" s="4"/>
      <c r="F87" s="4" t="s">
        <v>37</v>
      </c>
      <c r="G87" s="4"/>
      <c r="H87" s="4"/>
      <c r="I87" s="5"/>
      <c r="J87" s="4"/>
      <c r="K87" s="4"/>
      <c r="L87" s="4"/>
      <c r="M87" s="4"/>
      <c r="N87" s="4"/>
      <c r="O87" s="6"/>
      <c r="P87" s="6"/>
      <c r="Q87" s="6"/>
    </row>
    <row r="88" spans="1:17" x14ac:dyDescent="0.25">
      <c r="A88" s="9"/>
      <c r="B88" s="9"/>
      <c r="C88" s="9"/>
      <c r="D88" s="9"/>
      <c r="E88" s="9"/>
      <c r="F88" s="9"/>
      <c r="G88" s="9"/>
      <c r="H88" s="9" t="s">
        <v>113</v>
      </c>
      <c r="I88" s="10">
        <v>44805</v>
      </c>
      <c r="J88" s="9"/>
      <c r="K88" s="9"/>
      <c r="L88" s="9" t="s">
        <v>113</v>
      </c>
      <c r="M88" s="11"/>
      <c r="N88" s="9" t="s">
        <v>358</v>
      </c>
      <c r="O88" s="12">
        <v>431</v>
      </c>
      <c r="P88" s="12">
        <v>431</v>
      </c>
      <c r="Q88" s="12">
        <f t="shared" ref="Q88:Q103" si="3">ROUND(Q87+P88,5)</f>
        <v>431</v>
      </c>
    </row>
    <row r="89" spans="1:17" x14ac:dyDescent="0.25">
      <c r="A89" s="9"/>
      <c r="B89" s="9"/>
      <c r="C89" s="9"/>
      <c r="D89" s="9"/>
      <c r="E89" s="9"/>
      <c r="F89" s="9"/>
      <c r="G89" s="9"/>
      <c r="H89" s="9" t="s">
        <v>113</v>
      </c>
      <c r="I89" s="10">
        <v>44835</v>
      </c>
      <c r="J89" s="9"/>
      <c r="K89" s="9"/>
      <c r="L89" s="9" t="s">
        <v>268</v>
      </c>
      <c r="M89" s="11"/>
      <c r="N89" s="9" t="s">
        <v>358</v>
      </c>
      <c r="O89" s="12">
        <v>60</v>
      </c>
      <c r="P89" s="12">
        <v>60</v>
      </c>
      <c r="Q89" s="12">
        <f t="shared" si="3"/>
        <v>491</v>
      </c>
    </row>
    <row r="90" spans="1:17" x14ac:dyDescent="0.25">
      <c r="A90" s="9"/>
      <c r="B90" s="9"/>
      <c r="C90" s="9"/>
      <c r="D90" s="9"/>
      <c r="E90" s="9"/>
      <c r="F90" s="9"/>
      <c r="G90" s="9"/>
      <c r="H90" s="9" t="s">
        <v>113</v>
      </c>
      <c r="I90" s="10">
        <v>44841</v>
      </c>
      <c r="J90" s="9"/>
      <c r="K90" s="9" t="s">
        <v>170</v>
      </c>
      <c r="L90" s="9" t="s">
        <v>269</v>
      </c>
      <c r="M90" s="11"/>
      <c r="N90" s="9" t="s">
        <v>359</v>
      </c>
      <c r="O90" s="12">
        <v>1632.96</v>
      </c>
      <c r="P90" s="12">
        <v>1632.96</v>
      </c>
      <c r="Q90" s="12">
        <f t="shared" si="3"/>
        <v>2123.96</v>
      </c>
    </row>
    <row r="91" spans="1:17" x14ac:dyDescent="0.25">
      <c r="A91" s="9"/>
      <c r="B91" s="9"/>
      <c r="C91" s="9"/>
      <c r="D91" s="9"/>
      <c r="E91" s="9"/>
      <c r="F91" s="9"/>
      <c r="G91" s="9"/>
      <c r="H91" s="9" t="s">
        <v>113</v>
      </c>
      <c r="I91" s="10">
        <v>44866</v>
      </c>
      <c r="J91" s="9"/>
      <c r="K91" s="9"/>
      <c r="L91" s="9" t="s">
        <v>270</v>
      </c>
      <c r="M91" s="11"/>
      <c r="N91" s="9" t="s">
        <v>358</v>
      </c>
      <c r="O91" s="12">
        <v>420</v>
      </c>
      <c r="P91" s="12">
        <v>420</v>
      </c>
      <c r="Q91" s="12">
        <f t="shared" si="3"/>
        <v>2543.96</v>
      </c>
    </row>
    <row r="92" spans="1:17" x14ac:dyDescent="0.25">
      <c r="A92" s="9"/>
      <c r="B92" s="9"/>
      <c r="C92" s="9"/>
      <c r="D92" s="9"/>
      <c r="E92" s="9"/>
      <c r="F92" s="9"/>
      <c r="G92" s="9"/>
      <c r="H92" s="9" t="s">
        <v>113</v>
      </c>
      <c r="I92" s="10">
        <v>44875</v>
      </c>
      <c r="J92" s="9"/>
      <c r="K92" s="9" t="s">
        <v>170</v>
      </c>
      <c r="L92" s="9" t="s">
        <v>271</v>
      </c>
      <c r="M92" s="11"/>
      <c r="N92" s="9" t="s">
        <v>359</v>
      </c>
      <c r="O92" s="12">
        <v>1286.4000000000001</v>
      </c>
      <c r="P92" s="12">
        <v>1286.4000000000001</v>
      </c>
      <c r="Q92" s="12">
        <f t="shared" si="3"/>
        <v>3830.36</v>
      </c>
    </row>
    <row r="93" spans="1:17" x14ac:dyDescent="0.25">
      <c r="A93" s="9"/>
      <c r="B93" s="9"/>
      <c r="C93" s="9"/>
      <c r="D93" s="9"/>
      <c r="E93" s="9"/>
      <c r="F93" s="9"/>
      <c r="G93" s="9"/>
      <c r="H93" s="9" t="s">
        <v>113</v>
      </c>
      <c r="I93" s="10">
        <v>44896</v>
      </c>
      <c r="J93" s="9"/>
      <c r="K93" s="9"/>
      <c r="L93" s="9" t="s">
        <v>272</v>
      </c>
      <c r="M93" s="11"/>
      <c r="N93" s="9" t="s">
        <v>358</v>
      </c>
      <c r="O93" s="12">
        <v>920</v>
      </c>
      <c r="P93" s="12">
        <v>920</v>
      </c>
      <c r="Q93" s="12">
        <f t="shared" si="3"/>
        <v>4750.3599999999997</v>
      </c>
    </row>
    <row r="94" spans="1:17" x14ac:dyDescent="0.25">
      <c r="A94" s="9"/>
      <c r="B94" s="9"/>
      <c r="C94" s="9"/>
      <c r="D94" s="9"/>
      <c r="E94" s="9"/>
      <c r="F94" s="9"/>
      <c r="G94" s="9"/>
      <c r="H94" s="9" t="s">
        <v>113</v>
      </c>
      <c r="I94" s="10">
        <v>44901</v>
      </c>
      <c r="J94" s="9"/>
      <c r="K94" s="9"/>
      <c r="L94" s="9" t="s">
        <v>273</v>
      </c>
      <c r="M94" s="11"/>
      <c r="N94" s="9" t="s">
        <v>359</v>
      </c>
      <c r="O94" s="12">
        <v>209</v>
      </c>
      <c r="P94" s="12">
        <v>209</v>
      </c>
      <c r="Q94" s="12">
        <f t="shared" si="3"/>
        <v>4959.3599999999997</v>
      </c>
    </row>
    <row r="95" spans="1:17" x14ac:dyDescent="0.25">
      <c r="A95" s="9"/>
      <c r="B95" s="9"/>
      <c r="C95" s="9"/>
      <c r="D95" s="9"/>
      <c r="E95" s="9"/>
      <c r="F95" s="9"/>
      <c r="G95" s="9"/>
      <c r="H95" s="9" t="s">
        <v>113</v>
      </c>
      <c r="I95" s="10">
        <v>44903</v>
      </c>
      <c r="J95" s="9"/>
      <c r="K95" s="9" t="s">
        <v>170</v>
      </c>
      <c r="L95" s="9" t="s">
        <v>274</v>
      </c>
      <c r="M95" s="11"/>
      <c r="N95" s="9" t="s">
        <v>359</v>
      </c>
      <c r="O95" s="12">
        <v>1325.76</v>
      </c>
      <c r="P95" s="12">
        <v>1325.76</v>
      </c>
      <c r="Q95" s="12">
        <f t="shared" si="3"/>
        <v>6285.12</v>
      </c>
    </row>
    <row r="96" spans="1:17" x14ac:dyDescent="0.25">
      <c r="A96" s="9"/>
      <c r="B96" s="9"/>
      <c r="C96" s="9"/>
      <c r="D96" s="9"/>
      <c r="E96" s="9"/>
      <c r="F96" s="9"/>
      <c r="G96" s="9"/>
      <c r="H96" s="9" t="s">
        <v>113</v>
      </c>
      <c r="I96" s="10">
        <v>44928</v>
      </c>
      <c r="J96" s="9"/>
      <c r="K96" s="9"/>
      <c r="L96" s="9" t="s">
        <v>275</v>
      </c>
      <c r="M96" s="11"/>
      <c r="N96" s="9" t="s">
        <v>358</v>
      </c>
      <c r="O96" s="12">
        <v>740</v>
      </c>
      <c r="P96" s="12">
        <v>740</v>
      </c>
      <c r="Q96" s="12">
        <f t="shared" si="3"/>
        <v>7025.12</v>
      </c>
    </row>
    <row r="97" spans="1:17" x14ac:dyDescent="0.25">
      <c r="A97" s="9"/>
      <c r="B97" s="9"/>
      <c r="C97" s="9"/>
      <c r="D97" s="9"/>
      <c r="E97" s="9"/>
      <c r="F97" s="9"/>
      <c r="G97" s="9"/>
      <c r="H97" s="9" t="s">
        <v>113</v>
      </c>
      <c r="I97" s="10">
        <v>44932</v>
      </c>
      <c r="J97" s="9"/>
      <c r="K97" s="9" t="s">
        <v>170</v>
      </c>
      <c r="L97" s="9" t="s">
        <v>276</v>
      </c>
      <c r="M97" s="11"/>
      <c r="N97" s="9" t="s">
        <v>359</v>
      </c>
      <c r="O97" s="12">
        <v>2104.3200000000002</v>
      </c>
      <c r="P97" s="12">
        <v>2104.3200000000002</v>
      </c>
      <c r="Q97" s="12">
        <f t="shared" si="3"/>
        <v>9129.44</v>
      </c>
    </row>
    <row r="98" spans="1:17" x14ac:dyDescent="0.25">
      <c r="A98" s="9"/>
      <c r="B98" s="9"/>
      <c r="C98" s="9"/>
      <c r="D98" s="9"/>
      <c r="E98" s="9"/>
      <c r="F98" s="9"/>
      <c r="G98" s="9"/>
      <c r="H98" s="9" t="s">
        <v>113</v>
      </c>
      <c r="I98" s="10">
        <v>44958</v>
      </c>
      <c r="J98" s="9"/>
      <c r="K98" s="9"/>
      <c r="L98" s="9" t="s">
        <v>277</v>
      </c>
      <c r="M98" s="11"/>
      <c r="N98" s="9" t="s">
        <v>358</v>
      </c>
      <c r="O98" s="12">
        <v>370</v>
      </c>
      <c r="P98" s="12">
        <v>370</v>
      </c>
      <c r="Q98" s="12">
        <f t="shared" si="3"/>
        <v>9499.44</v>
      </c>
    </row>
    <row r="99" spans="1:17" x14ac:dyDescent="0.25">
      <c r="A99" s="9"/>
      <c r="B99" s="9"/>
      <c r="C99" s="9"/>
      <c r="D99" s="9"/>
      <c r="E99" s="9"/>
      <c r="F99" s="9"/>
      <c r="G99" s="9"/>
      <c r="H99" s="9" t="s">
        <v>113</v>
      </c>
      <c r="I99" s="10">
        <v>44966</v>
      </c>
      <c r="J99" s="9"/>
      <c r="K99" s="9" t="s">
        <v>170</v>
      </c>
      <c r="L99" s="9" t="s">
        <v>278</v>
      </c>
      <c r="M99" s="11"/>
      <c r="N99" s="9" t="s">
        <v>359</v>
      </c>
      <c r="O99" s="12">
        <v>2078.4</v>
      </c>
      <c r="P99" s="12">
        <v>2078.4</v>
      </c>
      <c r="Q99" s="12">
        <f t="shared" si="3"/>
        <v>11577.84</v>
      </c>
    </row>
    <row r="100" spans="1:17" x14ac:dyDescent="0.25">
      <c r="A100" s="9"/>
      <c r="B100" s="9"/>
      <c r="C100" s="9"/>
      <c r="D100" s="9"/>
      <c r="E100" s="9"/>
      <c r="F100" s="9"/>
      <c r="G100" s="9"/>
      <c r="H100" s="9" t="s">
        <v>113</v>
      </c>
      <c r="I100" s="10">
        <v>44994</v>
      </c>
      <c r="J100" s="9"/>
      <c r="K100" s="9" t="s">
        <v>170</v>
      </c>
      <c r="L100" s="9" t="s">
        <v>279</v>
      </c>
      <c r="M100" s="11"/>
      <c r="N100" s="9" t="s">
        <v>359</v>
      </c>
      <c r="O100" s="12">
        <v>645.12</v>
      </c>
      <c r="P100" s="12">
        <v>645.12</v>
      </c>
      <c r="Q100" s="12">
        <f t="shared" si="3"/>
        <v>12222.96</v>
      </c>
    </row>
    <row r="101" spans="1:17" x14ac:dyDescent="0.25">
      <c r="A101" s="9"/>
      <c r="B101" s="9"/>
      <c r="C101" s="9"/>
      <c r="D101" s="9"/>
      <c r="E101" s="9"/>
      <c r="F101" s="9"/>
      <c r="G101" s="9"/>
      <c r="H101" s="9" t="s">
        <v>113</v>
      </c>
      <c r="I101" s="10">
        <v>45016</v>
      </c>
      <c r="J101" s="9" t="s">
        <v>121</v>
      </c>
      <c r="K101" s="9"/>
      <c r="L101" s="9" t="s">
        <v>280</v>
      </c>
      <c r="M101" s="11"/>
      <c r="N101" s="9" t="s">
        <v>359</v>
      </c>
      <c r="O101" s="12">
        <v>644</v>
      </c>
      <c r="P101" s="12">
        <v>644</v>
      </c>
      <c r="Q101" s="12">
        <f t="shared" si="3"/>
        <v>12866.96</v>
      </c>
    </row>
    <row r="102" spans="1:17" x14ac:dyDescent="0.25">
      <c r="A102" s="9"/>
      <c r="B102" s="9"/>
      <c r="C102" s="9"/>
      <c r="D102" s="9"/>
      <c r="E102" s="9"/>
      <c r="F102" s="9"/>
      <c r="G102" s="9"/>
      <c r="H102" s="9" t="s">
        <v>113</v>
      </c>
      <c r="I102" s="10">
        <v>45019</v>
      </c>
      <c r="J102" s="9"/>
      <c r="K102" s="9"/>
      <c r="L102" s="9" t="s">
        <v>184</v>
      </c>
      <c r="M102" s="11"/>
      <c r="N102" s="9" t="s">
        <v>358</v>
      </c>
      <c r="O102" s="12">
        <v>55.07</v>
      </c>
      <c r="P102" s="12">
        <v>55.07</v>
      </c>
      <c r="Q102" s="12">
        <f t="shared" si="3"/>
        <v>12922.03</v>
      </c>
    </row>
    <row r="103" spans="1:17" ht="15" thickBot="1" x14ac:dyDescent="0.3">
      <c r="A103" s="9"/>
      <c r="B103" s="9"/>
      <c r="C103" s="9"/>
      <c r="D103" s="9"/>
      <c r="E103" s="9"/>
      <c r="F103" s="9"/>
      <c r="G103" s="9"/>
      <c r="H103" s="9" t="s">
        <v>113</v>
      </c>
      <c r="I103" s="10">
        <v>45023</v>
      </c>
      <c r="J103" s="9"/>
      <c r="K103" s="9" t="s">
        <v>170</v>
      </c>
      <c r="L103" s="9" t="s">
        <v>281</v>
      </c>
      <c r="M103" s="11"/>
      <c r="N103" s="9" t="s">
        <v>359</v>
      </c>
      <c r="O103" s="12">
        <v>603.84</v>
      </c>
      <c r="P103" s="13">
        <v>603.84</v>
      </c>
      <c r="Q103" s="13">
        <f t="shared" si="3"/>
        <v>13525.87</v>
      </c>
    </row>
    <row r="104" spans="1:17" x14ac:dyDescent="0.25">
      <c r="A104" s="9"/>
      <c r="B104" s="9"/>
      <c r="C104" s="9"/>
      <c r="D104" s="9"/>
      <c r="E104" s="9"/>
      <c r="F104" s="9" t="s">
        <v>38</v>
      </c>
      <c r="G104" s="9"/>
      <c r="H104" s="9"/>
      <c r="I104" s="10"/>
      <c r="J104" s="9"/>
      <c r="K104" s="9"/>
      <c r="L104" s="9"/>
      <c r="M104" s="9"/>
      <c r="N104" s="9"/>
      <c r="O104" s="12"/>
      <c r="P104" s="12">
        <f>ROUND(SUM(P87:P103),5)</f>
        <v>13525.87</v>
      </c>
      <c r="Q104" s="12">
        <f>Q103</f>
        <v>13525.87</v>
      </c>
    </row>
    <row r="105" spans="1:17" x14ac:dyDescent="0.25">
      <c r="A105" s="4"/>
      <c r="B105" s="4"/>
      <c r="C105" s="4"/>
      <c r="D105" s="4"/>
      <c r="E105" s="4"/>
      <c r="F105" s="4" t="s">
        <v>39</v>
      </c>
      <c r="G105" s="4"/>
      <c r="H105" s="4"/>
      <c r="I105" s="5"/>
      <c r="J105" s="4"/>
      <c r="K105" s="4"/>
      <c r="L105" s="4"/>
      <c r="M105" s="4"/>
      <c r="N105" s="4"/>
      <c r="O105" s="6"/>
      <c r="P105" s="6"/>
      <c r="Q105" s="6"/>
    </row>
    <row r="106" spans="1:17" x14ac:dyDescent="0.25">
      <c r="A106" s="9"/>
      <c r="B106" s="9"/>
      <c r="C106" s="9"/>
      <c r="D106" s="9"/>
      <c r="E106" s="9"/>
      <c r="F106" s="9"/>
      <c r="G106" s="9"/>
      <c r="H106" s="9" t="s">
        <v>113</v>
      </c>
      <c r="I106" s="10">
        <v>44805</v>
      </c>
      <c r="J106" s="9"/>
      <c r="K106" s="9"/>
      <c r="L106" s="9" t="s">
        <v>282</v>
      </c>
      <c r="M106" s="11"/>
      <c r="N106" s="9" t="s">
        <v>358</v>
      </c>
      <c r="O106" s="12">
        <v>53.94</v>
      </c>
      <c r="P106" s="12">
        <v>53.94</v>
      </c>
      <c r="Q106" s="12">
        <f>ROUND(Q105+P106,5)</f>
        <v>53.94</v>
      </c>
    </row>
    <row r="107" spans="1:17" x14ac:dyDescent="0.25">
      <c r="A107" s="9"/>
      <c r="B107" s="9"/>
      <c r="C107" s="9"/>
      <c r="D107" s="9"/>
      <c r="E107" s="9"/>
      <c r="F107" s="9"/>
      <c r="G107" s="9"/>
      <c r="H107" s="9" t="s">
        <v>113</v>
      </c>
      <c r="I107" s="10">
        <v>44928</v>
      </c>
      <c r="J107" s="9"/>
      <c r="K107" s="9"/>
      <c r="L107" s="9" t="s">
        <v>283</v>
      </c>
      <c r="M107" s="11"/>
      <c r="N107" s="9" t="s">
        <v>358</v>
      </c>
      <c r="O107" s="12">
        <v>100</v>
      </c>
      <c r="P107" s="12">
        <v>100</v>
      </c>
      <c r="Q107" s="12">
        <f>ROUND(Q106+P107,5)</f>
        <v>153.94</v>
      </c>
    </row>
    <row r="108" spans="1:17" x14ac:dyDescent="0.25">
      <c r="A108" s="9"/>
      <c r="B108" s="9"/>
      <c r="C108" s="9"/>
      <c r="D108" s="9"/>
      <c r="E108" s="9"/>
      <c r="F108" s="9"/>
      <c r="G108" s="9"/>
      <c r="H108" s="9" t="s">
        <v>113</v>
      </c>
      <c r="I108" s="10">
        <v>44958</v>
      </c>
      <c r="J108" s="9"/>
      <c r="K108" s="9"/>
      <c r="L108" s="9" t="s">
        <v>245</v>
      </c>
      <c r="M108" s="11"/>
      <c r="N108" s="9" t="s">
        <v>358</v>
      </c>
      <c r="O108" s="12">
        <v>127</v>
      </c>
      <c r="P108" s="12">
        <v>127</v>
      </c>
      <c r="Q108" s="12">
        <f>ROUND(Q107+P108,5)</f>
        <v>280.94</v>
      </c>
    </row>
    <row r="109" spans="1:17" ht="15" thickBot="1" x14ac:dyDescent="0.3">
      <c r="A109" s="9"/>
      <c r="B109" s="9"/>
      <c r="C109" s="9"/>
      <c r="D109" s="9"/>
      <c r="E109" s="9"/>
      <c r="F109" s="9"/>
      <c r="G109" s="9"/>
      <c r="H109" s="9" t="s">
        <v>113</v>
      </c>
      <c r="I109" s="10">
        <v>45019</v>
      </c>
      <c r="J109" s="9"/>
      <c r="K109" s="9"/>
      <c r="L109" s="9" t="s">
        <v>284</v>
      </c>
      <c r="M109" s="11"/>
      <c r="N109" s="9" t="s">
        <v>358</v>
      </c>
      <c r="O109" s="12">
        <v>279.87</v>
      </c>
      <c r="P109" s="14">
        <v>279.87</v>
      </c>
      <c r="Q109" s="14">
        <f>ROUND(Q108+P109,5)</f>
        <v>560.80999999999995</v>
      </c>
    </row>
    <row r="110" spans="1:17" ht="15" thickBot="1" x14ac:dyDescent="0.3">
      <c r="A110" s="9"/>
      <c r="B110" s="9"/>
      <c r="C110" s="9"/>
      <c r="D110" s="9"/>
      <c r="E110" s="9"/>
      <c r="F110" s="9" t="s">
        <v>40</v>
      </c>
      <c r="G110" s="9"/>
      <c r="H110" s="9"/>
      <c r="I110" s="10"/>
      <c r="J110" s="9"/>
      <c r="K110" s="9"/>
      <c r="L110" s="9"/>
      <c r="M110" s="9"/>
      <c r="N110" s="9"/>
      <c r="O110" s="12"/>
      <c r="P110" s="16">
        <f>ROUND(SUM(P105:P109),5)</f>
        <v>560.80999999999995</v>
      </c>
      <c r="Q110" s="16">
        <f>Q109</f>
        <v>560.80999999999995</v>
      </c>
    </row>
    <row r="111" spans="1:17" ht="15" thickBot="1" x14ac:dyDescent="0.3">
      <c r="A111" s="9"/>
      <c r="B111" s="9"/>
      <c r="C111" s="9"/>
      <c r="D111" s="9"/>
      <c r="E111" s="9" t="s">
        <v>41</v>
      </c>
      <c r="F111" s="9"/>
      <c r="G111" s="9"/>
      <c r="H111" s="9"/>
      <c r="I111" s="10"/>
      <c r="J111" s="9"/>
      <c r="K111" s="9"/>
      <c r="L111" s="9"/>
      <c r="M111" s="9"/>
      <c r="N111" s="9"/>
      <c r="O111" s="12"/>
      <c r="P111" s="16">
        <f>ROUND(P76+P83+P104+P110,5)</f>
        <v>16954.68</v>
      </c>
      <c r="Q111" s="16">
        <f>ROUND(Q76+Q83+Q104+Q110,5)</f>
        <v>16954.68</v>
      </c>
    </row>
    <row r="112" spans="1:17" ht="15" thickBot="1" x14ac:dyDescent="0.3">
      <c r="A112" s="9"/>
      <c r="B112" s="9"/>
      <c r="C112" s="9"/>
      <c r="D112" s="9" t="s">
        <v>42</v>
      </c>
      <c r="E112" s="9"/>
      <c r="F112" s="9"/>
      <c r="G112" s="9"/>
      <c r="H112" s="9"/>
      <c r="I112" s="10"/>
      <c r="J112" s="9"/>
      <c r="K112" s="9"/>
      <c r="L112" s="9"/>
      <c r="M112" s="9"/>
      <c r="N112" s="9"/>
      <c r="O112" s="12"/>
      <c r="P112" s="15">
        <f>ROUND(P33+P49+P70+P111,5)</f>
        <v>74938.559999999998</v>
      </c>
      <c r="Q112" s="15">
        <f>ROUND(Q33+Q49+Q70+Q111,5)</f>
        <v>74938.559999999998</v>
      </c>
    </row>
    <row r="113" spans="1:17" x14ac:dyDescent="0.25">
      <c r="A113" s="9"/>
      <c r="B113" s="9"/>
      <c r="C113" s="9" t="s">
        <v>43</v>
      </c>
      <c r="D113" s="9"/>
      <c r="E113" s="9"/>
      <c r="F113" s="9"/>
      <c r="G113" s="9"/>
      <c r="H113" s="9"/>
      <c r="I113" s="10"/>
      <c r="J113" s="9"/>
      <c r="K113" s="9"/>
      <c r="L113" s="9"/>
      <c r="M113" s="9"/>
      <c r="N113" s="9"/>
      <c r="O113" s="12"/>
      <c r="P113" s="12">
        <f>P112</f>
        <v>74938.559999999998</v>
      </c>
      <c r="Q113" s="12">
        <f>Q112</f>
        <v>74938.559999999998</v>
      </c>
    </row>
    <row r="114" spans="1:17" x14ac:dyDescent="0.25">
      <c r="A114" s="4"/>
      <c r="B114" s="4"/>
      <c r="C114" s="4"/>
      <c r="D114" s="4" t="s">
        <v>44</v>
      </c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6"/>
      <c r="P114" s="6"/>
      <c r="Q114" s="6"/>
    </row>
    <row r="115" spans="1:17" x14ac:dyDescent="0.25">
      <c r="A115" s="4"/>
      <c r="B115" s="4"/>
      <c r="C115" s="4"/>
      <c r="D115" s="4"/>
      <c r="E115" s="4" t="s">
        <v>45</v>
      </c>
      <c r="F115" s="4"/>
      <c r="G115" s="4"/>
      <c r="H115" s="4"/>
      <c r="I115" s="5"/>
      <c r="J115" s="4"/>
      <c r="K115" s="4"/>
      <c r="L115" s="4"/>
      <c r="M115" s="4"/>
      <c r="N115" s="4"/>
      <c r="O115" s="6"/>
      <c r="P115" s="6"/>
      <c r="Q115" s="6"/>
    </row>
    <row r="116" spans="1:17" x14ac:dyDescent="0.25">
      <c r="A116" s="4"/>
      <c r="B116" s="4"/>
      <c r="C116" s="4"/>
      <c r="D116" s="4"/>
      <c r="E116" s="4"/>
      <c r="F116" s="4" t="s">
        <v>46</v>
      </c>
      <c r="G116" s="4"/>
      <c r="H116" s="4"/>
      <c r="I116" s="5"/>
      <c r="J116" s="4"/>
      <c r="K116" s="4"/>
      <c r="L116" s="4"/>
      <c r="M116" s="4"/>
      <c r="N116" s="4"/>
      <c r="O116" s="6"/>
      <c r="P116" s="6"/>
      <c r="Q116" s="6"/>
    </row>
    <row r="117" spans="1:17" x14ac:dyDescent="0.25">
      <c r="A117" s="9"/>
      <c r="B117" s="9"/>
      <c r="C117" s="9"/>
      <c r="D117" s="9"/>
      <c r="E117" s="9"/>
      <c r="F117" s="9"/>
      <c r="G117" s="9"/>
      <c r="H117" s="9" t="s">
        <v>114</v>
      </c>
      <c r="I117" s="10">
        <v>44824</v>
      </c>
      <c r="J117" s="9"/>
      <c r="K117" s="9" t="s">
        <v>171</v>
      </c>
      <c r="L117" s="9" t="s">
        <v>285</v>
      </c>
      <c r="M117" s="11"/>
      <c r="N117" s="9" t="s">
        <v>362</v>
      </c>
      <c r="O117" s="12">
        <v>307.95999999999998</v>
      </c>
      <c r="P117" s="12">
        <v>307.95999999999998</v>
      </c>
      <c r="Q117" s="12">
        <f>ROUND(Q116+P117,5)</f>
        <v>307.95999999999998</v>
      </c>
    </row>
    <row r="118" spans="1:17" x14ac:dyDescent="0.25">
      <c r="A118" s="9"/>
      <c r="B118" s="9"/>
      <c r="C118" s="9"/>
      <c r="D118" s="9"/>
      <c r="E118" s="9"/>
      <c r="F118" s="9"/>
      <c r="G118" s="9"/>
      <c r="H118" s="9" t="s">
        <v>114</v>
      </c>
      <c r="I118" s="10">
        <v>44903</v>
      </c>
      <c r="J118" s="9"/>
      <c r="K118" s="9" t="s">
        <v>171</v>
      </c>
      <c r="L118" s="9"/>
      <c r="M118" s="11"/>
      <c r="N118" s="9" t="s">
        <v>362</v>
      </c>
      <c r="O118" s="12">
        <v>54.92</v>
      </c>
      <c r="P118" s="12">
        <v>54.92</v>
      </c>
      <c r="Q118" s="12">
        <f>ROUND(Q117+P118,5)</f>
        <v>362.88</v>
      </c>
    </row>
    <row r="119" spans="1:17" x14ac:dyDescent="0.25">
      <c r="A119" s="9"/>
      <c r="B119" s="9"/>
      <c r="C119" s="9"/>
      <c r="D119" s="9"/>
      <c r="E119" s="9"/>
      <c r="F119" s="9"/>
      <c r="G119" s="9"/>
      <c r="H119" s="9" t="s">
        <v>114</v>
      </c>
      <c r="I119" s="10">
        <v>44973</v>
      </c>
      <c r="J119" s="9"/>
      <c r="K119" s="9" t="s">
        <v>172</v>
      </c>
      <c r="L119" s="9"/>
      <c r="M119" s="11"/>
      <c r="N119" s="9" t="s">
        <v>362</v>
      </c>
      <c r="O119" s="12">
        <v>131.71</v>
      </c>
      <c r="P119" s="12">
        <v>131.71</v>
      </c>
      <c r="Q119" s="12">
        <f>ROUND(Q118+P119,5)</f>
        <v>494.59</v>
      </c>
    </row>
    <row r="120" spans="1:17" x14ac:dyDescent="0.25">
      <c r="A120" s="9"/>
      <c r="B120" s="9"/>
      <c r="C120" s="9"/>
      <c r="D120" s="9"/>
      <c r="E120" s="9"/>
      <c r="F120" s="9"/>
      <c r="G120" s="9"/>
      <c r="H120" s="9" t="s">
        <v>114</v>
      </c>
      <c r="I120" s="10">
        <v>44978</v>
      </c>
      <c r="J120" s="9"/>
      <c r="K120" s="9" t="s">
        <v>173</v>
      </c>
      <c r="L120" s="9"/>
      <c r="M120" s="11"/>
      <c r="N120" s="9" t="s">
        <v>362</v>
      </c>
      <c r="O120" s="12">
        <v>7.81</v>
      </c>
      <c r="P120" s="12">
        <v>7.81</v>
      </c>
      <c r="Q120" s="12">
        <f>ROUND(Q119+P120,5)</f>
        <v>502.4</v>
      </c>
    </row>
    <row r="121" spans="1:17" ht="15" thickBot="1" x14ac:dyDescent="0.3">
      <c r="A121" s="9"/>
      <c r="B121" s="9"/>
      <c r="C121" s="9"/>
      <c r="D121" s="9"/>
      <c r="E121" s="9"/>
      <c r="F121" s="9"/>
      <c r="G121" s="9"/>
      <c r="H121" s="9" t="s">
        <v>114</v>
      </c>
      <c r="I121" s="10">
        <v>44978</v>
      </c>
      <c r="J121" s="9"/>
      <c r="K121" s="9" t="s">
        <v>174</v>
      </c>
      <c r="L121" s="9" t="s">
        <v>286</v>
      </c>
      <c r="M121" s="11"/>
      <c r="N121" s="9" t="s">
        <v>362</v>
      </c>
      <c r="O121" s="12">
        <v>85</v>
      </c>
      <c r="P121" s="13">
        <v>85</v>
      </c>
      <c r="Q121" s="13">
        <f>ROUND(Q120+P121,5)</f>
        <v>587.4</v>
      </c>
    </row>
    <row r="122" spans="1:17" x14ac:dyDescent="0.25">
      <c r="A122" s="9"/>
      <c r="B122" s="9"/>
      <c r="C122" s="9"/>
      <c r="D122" s="9"/>
      <c r="E122" s="9"/>
      <c r="F122" s="9" t="s">
        <v>47</v>
      </c>
      <c r="G122" s="9"/>
      <c r="H122" s="9"/>
      <c r="I122" s="10"/>
      <c r="J122" s="9"/>
      <c r="K122" s="9"/>
      <c r="L122" s="9"/>
      <c r="M122" s="9"/>
      <c r="N122" s="9"/>
      <c r="O122" s="12"/>
      <c r="P122" s="12">
        <f>ROUND(SUM(P116:P121),5)</f>
        <v>587.4</v>
      </c>
      <c r="Q122" s="12">
        <f>Q121</f>
        <v>587.4</v>
      </c>
    </row>
    <row r="123" spans="1:17" x14ac:dyDescent="0.25">
      <c r="A123" s="4"/>
      <c r="B123" s="4"/>
      <c r="C123" s="4"/>
      <c r="D123" s="4"/>
      <c r="E123" s="4"/>
      <c r="F123" s="4" t="s">
        <v>48</v>
      </c>
      <c r="G123" s="4"/>
      <c r="H123" s="4"/>
      <c r="I123" s="5"/>
      <c r="J123" s="4"/>
      <c r="K123" s="4"/>
      <c r="L123" s="4"/>
      <c r="M123" s="4"/>
      <c r="N123" s="4"/>
      <c r="O123" s="6"/>
      <c r="P123" s="6"/>
      <c r="Q123" s="6"/>
    </row>
    <row r="124" spans="1:17" x14ac:dyDescent="0.25">
      <c r="A124" s="9"/>
      <c r="B124" s="9"/>
      <c r="C124" s="9"/>
      <c r="D124" s="9"/>
      <c r="E124" s="9"/>
      <c r="F124" s="9"/>
      <c r="G124" s="9"/>
      <c r="H124" s="9" t="s">
        <v>114</v>
      </c>
      <c r="I124" s="10">
        <v>44925</v>
      </c>
      <c r="J124" s="9"/>
      <c r="K124" s="9" t="s">
        <v>170</v>
      </c>
      <c r="L124" s="9" t="s">
        <v>287</v>
      </c>
      <c r="M124" s="11"/>
      <c r="N124" s="9" t="s">
        <v>362</v>
      </c>
      <c r="O124" s="12">
        <v>123.83</v>
      </c>
      <c r="P124" s="12">
        <v>123.83</v>
      </c>
      <c r="Q124" s="12">
        <f>ROUND(Q123+P124,5)</f>
        <v>123.83</v>
      </c>
    </row>
    <row r="125" spans="1:17" ht="15" thickBot="1" x14ac:dyDescent="0.3">
      <c r="A125" s="9"/>
      <c r="B125" s="9"/>
      <c r="C125" s="9"/>
      <c r="D125" s="9"/>
      <c r="E125" s="9"/>
      <c r="F125" s="9"/>
      <c r="G125" s="9"/>
      <c r="H125" s="9" t="s">
        <v>115</v>
      </c>
      <c r="I125" s="10">
        <v>45001</v>
      </c>
      <c r="J125" s="9" t="s">
        <v>122</v>
      </c>
      <c r="K125" s="9" t="s">
        <v>170</v>
      </c>
      <c r="L125" s="9" t="s">
        <v>288</v>
      </c>
      <c r="M125" s="11"/>
      <c r="N125" s="9" t="s">
        <v>359</v>
      </c>
      <c r="O125" s="12">
        <v>190.66</v>
      </c>
      <c r="P125" s="13">
        <v>190.66</v>
      </c>
      <c r="Q125" s="13">
        <f>ROUND(Q124+P125,5)</f>
        <v>314.49</v>
      </c>
    </row>
    <row r="126" spans="1:17" x14ac:dyDescent="0.25">
      <c r="A126" s="9"/>
      <c r="B126" s="9"/>
      <c r="C126" s="9"/>
      <c r="D126" s="9"/>
      <c r="E126" s="9"/>
      <c r="F126" s="9" t="s">
        <v>49</v>
      </c>
      <c r="G126" s="9"/>
      <c r="H126" s="9"/>
      <c r="I126" s="10"/>
      <c r="J126" s="9"/>
      <c r="K126" s="9"/>
      <c r="L126" s="9"/>
      <c r="M126" s="9"/>
      <c r="N126" s="9"/>
      <c r="O126" s="12"/>
      <c r="P126" s="12">
        <f>ROUND(SUM(P123:P125),5)</f>
        <v>314.49</v>
      </c>
      <c r="Q126" s="12">
        <f>Q125</f>
        <v>314.49</v>
      </c>
    </row>
    <row r="127" spans="1:17" x14ac:dyDescent="0.25">
      <c r="A127" s="4"/>
      <c r="B127" s="4"/>
      <c r="C127" s="4"/>
      <c r="D127" s="4"/>
      <c r="E127" s="4"/>
      <c r="F127" s="4" t="s">
        <v>50</v>
      </c>
      <c r="G127" s="4"/>
      <c r="H127" s="4"/>
      <c r="I127" s="5"/>
      <c r="J127" s="4"/>
      <c r="K127" s="4"/>
      <c r="L127" s="4"/>
      <c r="M127" s="4"/>
      <c r="N127" s="4"/>
      <c r="O127" s="6"/>
      <c r="P127" s="6"/>
      <c r="Q127" s="6"/>
    </row>
    <row r="128" spans="1:17" x14ac:dyDescent="0.25">
      <c r="A128" s="9"/>
      <c r="B128" s="9"/>
      <c r="C128" s="9"/>
      <c r="D128" s="9"/>
      <c r="E128" s="9"/>
      <c r="F128" s="9"/>
      <c r="G128" s="9"/>
      <c r="H128" s="9" t="s">
        <v>115</v>
      </c>
      <c r="I128" s="10">
        <v>44998</v>
      </c>
      <c r="J128" s="9" t="s">
        <v>123</v>
      </c>
      <c r="K128" s="9" t="s">
        <v>175</v>
      </c>
      <c r="L128" s="9" t="s">
        <v>289</v>
      </c>
      <c r="M128" s="11"/>
      <c r="N128" s="9" t="s">
        <v>359</v>
      </c>
      <c r="O128" s="12">
        <v>100</v>
      </c>
      <c r="P128" s="12">
        <v>100</v>
      </c>
      <c r="Q128" s="12">
        <f t="shared" ref="Q128:Q135" si="4">ROUND(Q127+P128,5)</f>
        <v>100</v>
      </c>
    </row>
    <row r="129" spans="1:17" x14ac:dyDescent="0.25">
      <c r="A129" s="9"/>
      <c r="B129" s="9"/>
      <c r="C129" s="9"/>
      <c r="D129" s="9"/>
      <c r="E129" s="9"/>
      <c r="F129" s="9"/>
      <c r="G129" s="9"/>
      <c r="H129" s="9" t="s">
        <v>115</v>
      </c>
      <c r="I129" s="10">
        <v>44998</v>
      </c>
      <c r="J129" s="9" t="s">
        <v>124</v>
      </c>
      <c r="K129" s="9" t="s">
        <v>176</v>
      </c>
      <c r="L129" s="9" t="s">
        <v>289</v>
      </c>
      <c r="M129" s="11"/>
      <c r="N129" s="9" t="s">
        <v>359</v>
      </c>
      <c r="O129" s="12">
        <v>50</v>
      </c>
      <c r="P129" s="12">
        <v>50</v>
      </c>
      <c r="Q129" s="12">
        <f t="shared" si="4"/>
        <v>150</v>
      </c>
    </row>
    <row r="130" spans="1:17" x14ac:dyDescent="0.25">
      <c r="A130" s="9"/>
      <c r="B130" s="9"/>
      <c r="C130" s="9"/>
      <c r="D130" s="9"/>
      <c r="E130" s="9"/>
      <c r="F130" s="9"/>
      <c r="G130" s="9"/>
      <c r="H130" s="9" t="s">
        <v>115</v>
      </c>
      <c r="I130" s="10">
        <v>44998</v>
      </c>
      <c r="J130" s="9" t="s">
        <v>125</v>
      </c>
      <c r="K130" s="9" t="s">
        <v>177</v>
      </c>
      <c r="L130" s="9" t="s">
        <v>289</v>
      </c>
      <c r="M130" s="11"/>
      <c r="N130" s="9" t="s">
        <v>359</v>
      </c>
      <c r="O130" s="12">
        <v>25</v>
      </c>
      <c r="P130" s="12">
        <v>25</v>
      </c>
      <c r="Q130" s="12">
        <f t="shared" si="4"/>
        <v>175</v>
      </c>
    </row>
    <row r="131" spans="1:17" x14ac:dyDescent="0.25">
      <c r="A131" s="9"/>
      <c r="B131" s="9"/>
      <c r="C131" s="9"/>
      <c r="D131" s="9"/>
      <c r="E131" s="9"/>
      <c r="F131" s="9"/>
      <c r="G131" s="9"/>
      <c r="H131" s="9" t="s">
        <v>115</v>
      </c>
      <c r="I131" s="10">
        <v>44998</v>
      </c>
      <c r="J131" s="9" t="s">
        <v>126</v>
      </c>
      <c r="K131" s="9" t="s">
        <v>178</v>
      </c>
      <c r="L131" s="9" t="s">
        <v>289</v>
      </c>
      <c r="M131" s="11"/>
      <c r="N131" s="9" t="s">
        <v>359</v>
      </c>
      <c r="O131" s="12">
        <v>50</v>
      </c>
      <c r="P131" s="12">
        <v>50</v>
      </c>
      <c r="Q131" s="12">
        <f t="shared" si="4"/>
        <v>225</v>
      </c>
    </row>
    <row r="132" spans="1:17" x14ac:dyDescent="0.25">
      <c r="A132" s="9"/>
      <c r="B132" s="9"/>
      <c r="C132" s="9"/>
      <c r="D132" s="9"/>
      <c r="E132" s="9"/>
      <c r="F132" s="9"/>
      <c r="G132" s="9"/>
      <c r="H132" s="9" t="s">
        <v>115</v>
      </c>
      <c r="I132" s="10">
        <v>44998</v>
      </c>
      <c r="J132" s="9" t="s">
        <v>127</v>
      </c>
      <c r="K132" s="9" t="s">
        <v>179</v>
      </c>
      <c r="L132" s="9" t="s">
        <v>289</v>
      </c>
      <c r="M132" s="11"/>
      <c r="N132" s="9" t="s">
        <v>359</v>
      </c>
      <c r="O132" s="12">
        <v>50</v>
      </c>
      <c r="P132" s="12">
        <v>50</v>
      </c>
      <c r="Q132" s="12">
        <f t="shared" si="4"/>
        <v>275</v>
      </c>
    </row>
    <row r="133" spans="1:17" x14ac:dyDescent="0.25">
      <c r="A133" s="9"/>
      <c r="B133" s="9"/>
      <c r="C133" s="9"/>
      <c r="D133" s="9"/>
      <c r="E133" s="9"/>
      <c r="F133" s="9"/>
      <c r="G133" s="9"/>
      <c r="H133" s="9" t="s">
        <v>115</v>
      </c>
      <c r="I133" s="10">
        <v>44998</v>
      </c>
      <c r="J133" s="9" t="s">
        <v>128</v>
      </c>
      <c r="K133" s="9" t="s">
        <v>180</v>
      </c>
      <c r="L133" s="9" t="s">
        <v>289</v>
      </c>
      <c r="M133" s="11"/>
      <c r="N133" s="9" t="s">
        <v>359</v>
      </c>
      <c r="O133" s="12">
        <v>25</v>
      </c>
      <c r="P133" s="12">
        <v>25</v>
      </c>
      <c r="Q133" s="12">
        <f t="shared" si="4"/>
        <v>300</v>
      </c>
    </row>
    <row r="134" spans="1:17" x14ac:dyDescent="0.25">
      <c r="A134" s="9"/>
      <c r="B134" s="9"/>
      <c r="C134" s="9"/>
      <c r="D134" s="9"/>
      <c r="E134" s="9"/>
      <c r="F134" s="9"/>
      <c r="G134" s="9"/>
      <c r="H134" s="9" t="s">
        <v>115</v>
      </c>
      <c r="I134" s="10">
        <v>44998</v>
      </c>
      <c r="J134" s="9" t="s">
        <v>129</v>
      </c>
      <c r="K134" s="9" t="s">
        <v>181</v>
      </c>
      <c r="L134" s="9" t="s">
        <v>289</v>
      </c>
      <c r="M134" s="11"/>
      <c r="N134" s="9" t="s">
        <v>359</v>
      </c>
      <c r="O134" s="12">
        <v>50</v>
      </c>
      <c r="P134" s="12">
        <v>50</v>
      </c>
      <c r="Q134" s="12">
        <f t="shared" si="4"/>
        <v>350</v>
      </c>
    </row>
    <row r="135" spans="1:17" ht="15" thickBot="1" x14ac:dyDescent="0.3">
      <c r="A135" s="9"/>
      <c r="B135" s="9"/>
      <c r="C135" s="9"/>
      <c r="D135" s="9"/>
      <c r="E135" s="9"/>
      <c r="F135" s="9"/>
      <c r="G135" s="9"/>
      <c r="H135" s="9" t="s">
        <v>115</v>
      </c>
      <c r="I135" s="10">
        <v>44998</v>
      </c>
      <c r="J135" s="9" t="s">
        <v>130</v>
      </c>
      <c r="K135" s="9" t="s">
        <v>182</v>
      </c>
      <c r="L135" s="9" t="s">
        <v>289</v>
      </c>
      <c r="M135" s="11"/>
      <c r="N135" s="9" t="s">
        <v>359</v>
      </c>
      <c r="O135" s="12">
        <v>25</v>
      </c>
      <c r="P135" s="13">
        <v>25</v>
      </c>
      <c r="Q135" s="13">
        <f t="shared" si="4"/>
        <v>375</v>
      </c>
    </row>
    <row r="136" spans="1:17" x14ac:dyDescent="0.25">
      <c r="A136" s="9"/>
      <c r="B136" s="9"/>
      <c r="C136" s="9"/>
      <c r="D136" s="9"/>
      <c r="E136" s="9"/>
      <c r="F136" s="9" t="s">
        <v>51</v>
      </c>
      <c r="G136" s="9"/>
      <c r="H136" s="9"/>
      <c r="I136" s="10"/>
      <c r="J136" s="9"/>
      <c r="K136" s="9"/>
      <c r="L136" s="9"/>
      <c r="M136" s="9"/>
      <c r="N136" s="9"/>
      <c r="O136" s="12"/>
      <c r="P136" s="12">
        <f>ROUND(SUM(P127:P135),5)</f>
        <v>375</v>
      </c>
      <c r="Q136" s="12">
        <f>Q135</f>
        <v>375</v>
      </c>
    </row>
    <row r="137" spans="1:17" x14ac:dyDescent="0.25">
      <c r="A137" s="4"/>
      <c r="B137" s="4"/>
      <c r="C137" s="4"/>
      <c r="D137" s="4"/>
      <c r="E137" s="4"/>
      <c r="F137" s="4" t="s">
        <v>52</v>
      </c>
      <c r="G137" s="4"/>
      <c r="H137" s="4"/>
      <c r="I137" s="5"/>
      <c r="J137" s="4"/>
      <c r="K137" s="4"/>
      <c r="L137" s="4"/>
      <c r="M137" s="4"/>
      <c r="N137" s="4"/>
      <c r="O137" s="6"/>
      <c r="P137" s="6"/>
      <c r="Q137" s="6"/>
    </row>
    <row r="138" spans="1:17" x14ac:dyDescent="0.25">
      <c r="A138" s="9"/>
      <c r="B138" s="9"/>
      <c r="C138" s="9"/>
      <c r="D138" s="9"/>
      <c r="E138" s="9"/>
      <c r="F138" s="9"/>
      <c r="G138" s="9"/>
      <c r="H138" s="9" t="s">
        <v>114</v>
      </c>
      <c r="I138" s="10">
        <v>44879</v>
      </c>
      <c r="J138" s="9"/>
      <c r="K138" s="9" t="s">
        <v>183</v>
      </c>
      <c r="L138" s="9" t="s">
        <v>290</v>
      </c>
      <c r="M138" s="11"/>
      <c r="N138" s="9" t="s">
        <v>362</v>
      </c>
      <c r="O138" s="12">
        <v>200</v>
      </c>
      <c r="P138" s="12">
        <v>200</v>
      </c>
      <c r="Q138" s="12">
        <f>ROUND(Q137+P138,5)</f>
        <v>200</v>
      </c>
    </row>
    <row r="139" spans="1:17" ht="15" thickBot="1" x14ac:dyDescent="0.3">
      <c r="A139" s="9"/>
      <c r="B139" s="9"/>
      <c r="C139" s="9"/>
      <c r="D139" s="9"/>
      <c r="E139" s="9"/>
      <c r="F139" s="9"/>
      <c r="G139" s="9"/>
      <c r="H139" s="9" t="s">
        <v>114</v>
      </c>
      <c r="I139" s="10">
        <v>45021</v>
      </c>
      <c r="J139" s="9"/>
      <c r="K139" s="9" t="s">
        <v>171</v>
      </c>
      <c r="L139" s="9" t="s">
        <v>291</v>
      </c>
      <c r="M139" s="11"/>
      <c r="N139" s="9" t="s">
        <v>362</v>
      </c>
      <c r="O139" s="12">
        <v>397.4</v>
      </c>
      <c r="P139" s="14">
        <v>397.4</v>
      </c>
      <c r="Q139" s="14">
        <f>ROUND(Q138+P139,5)</f>
        <v>597.4</v>
      </c>
    </row>
    <row r="140" spans="1:17" ht="15" thickBot="1" x14ac:dyDescent="0.3">
      <c r="A140" s="9"/>
      <c r="B140" s="9"/>
      <c r="C140" s="9"/>
      <c r="D140" s="9"/>
      <c r="E140" s="9"/>
      <c r="F140" s="9" t="s">
        <v>53</v>
      </c>
      <c r="G140" s="9"/>
      <c r="H140" s="9"/>
      <c r="I140" s="10"/>
      <c r="J140" s="9"/>
      <c r="K140" s="9"/>
      <c r="L140" s="9"/>
      <c r="M140" s="9"/>
      <c r="N140" s="9"/>
      <c r="O140" s="12"/>
      <c r="P140" s="15">
        <f>ROUND(SUM(P137:P139),5)</f>
        <v>597.4</v>
      </c>
      <c r="Q140" s="15">
        <f>Q139</f>
        <v>597.4</v>
      </c>
    </row>
    <row r="141" spans="1:17" x14ac:dyDescent="0.25">
      <c r="A141" s="9"/>
      <c r="B141" s="9"/>
      <c r="C141" s="9"/>
      <c r="D141" s="9"/>
      <c r="E141" s="9" t="s">
        <v>54</v>
      </c>
      <c r="F141" s="9"/>
      <c r="G141" s="9"/>
      <c r="H141" s="9"/>
      <c r="I141" s="10"/>
      <c r="J141" s="9"/>
      <c r="K141" s="9"/>
      <c r="L141" s="9"/>
      <c r="M141" s="9"/>
      <c r="N141" s="9"/>
      <c r="O141" s="12"/>
      <c r="P141" s="12">
        <f>ROUND(P122+P126+P136+P140,5)</f>
        <v>1874.29</v>
      </c>
      <c r="Q141" s="12">
        <f>ROUND(Q122+Q126+Q136+Q140,5)</f>
        <v>1874.29</v>
      </c>
    </row>
    <row r="142" spans="1:17" x14ac:dyDescent="0.25">
      <c r="A142" s="4"/>
      <c r="B142" s="4"/>
      <c r="C142" s="4"/>
      <c r="D142" s="4"/>
      <c r="E142" s="4" t="s">
        <v>55</v>
      </c>
      <c r="F142" s="4"/>
      <c r="G142" s="4"/>
      <c r="H142" s="4"/>
      <c r="I142" s="5"/>
      <c r="J142" s="4"/>
      <c r="K142" s="4"/>
      <c r="L142" s="4"/>
      <c r="M142" s="4"/>
      <c r="N142" s="4"/>
      <c r="O142" s="6"/>
      <c r="P142" s="6"/>
      <c r="Q142" s="6"/>
    </row>
    <row r="143" spans="1:17" ht="15" thickBot="1" x14ac:dyDescent="0.3">
      <c r="A143" s="8"/>
      <c r="B143" s="8"/>
      <c r="C143" s="8"/>
      <c r="D143" s="8"/>
      <c r="E143" s="8"/>
      <c r="F143" s="8"/>
      <c r="G143" s="9"/>
      <c r="H143" s="9" t="s">
        <v>116</v>
      </c>
      <c r="I143" s="10">
        <v>45025</v>
      </c>
      <c r="J143" s="9" t="s">
        <v>131</v>
      </c>
      <c r="K143" s="9" t="s">
        <v>184</v>
      </c>
      <c r="L143" s="9" t="s">
        <v>292</v>
      </c>
      <c r="M143" s="11"/>
      <c r="N143" s="9" t="s">
        <v>359</v>
      </c>
      <c r="O143" s="12">
        <v>-200</v>
      </c>
      <c r="P143" s="13">
        <v>-200</v>
      </c>
      <c r="Q143" s="13">
        <f>ROUND(Q142+P143,5)</f>
        <v>-200</v>
      </c>
    </row>
    <row r="144" spans="1:17" x14ac:dyDescent="0.25">
      <c r="A144" s="9"/>
      <c r="B144" s="9"/>
      <c r="C144" s="9"/>
      <c r="D144" s="9"/>
      <c r="E144" s="9" t="s">
        <v>56</v>
      </c>
      <c r="F144" s="9"/>
      <c r="G144" s="9"/>
      <c r="H144" s="9"/>
      <c r="I144" s="10"/>
      <c r="J144" s="9"/>
      <c r="K144" s="9"/>
      <c r="L144" s="9"/>
      <c r="M144" s="9"/>
      <c r="N144" s="9"/>
      <c r="O144" s="12"/>
      <c r="P144" s="12">
        <v>-200</v>
      </c>
      <c r="Q144" s="12">
        <v>-200</v>
      </c>
    </row>
    <row r="145" spans="1:17" x14ac:dyDescent="0.25">
      <c r="A145" s="4"/>
      <c r="B145" s="4"/>
      <c r="C145" s="4"/>
      <c r="D145" s="4"/>
      <c r="E145" s="4" t="s">
        <v>57</v>
      </c>
      <c r="F145" s="4"/>
      <c r="G145" s="4"/>
      <c r="H145" s="4"/>
      <c r="I145" s="5"/>
      <c r="J145" s="4"/>
      <c r="K145" s="4"/>
      <c r="L145" s="4"/>
      <c r="M145" s="4"/>
      <c r="N145" s="4"/>
      <c r="O145" s="6"/>
      <c r="P145" s="6"/>
      <c r="Q145" s="6"/>
    </row>
    <row r="146" spans="1:17" x14ac:dyDescent="0.25">
      <c r="A146" s="4"/>
      <c r="B146" s="4"/>
      <c r="C146" s="4"/>
      <c r="D146" s="4"/>
      <c r="E146" s="4"/>
      <c r="F146" s="4" t="s">
        <v>58</v>
      </c>
      <c r="G146" s="4"/>
      <c r="H146" s="4"/>
      <c r="I146" s="5"/>
      <c r="J146" s="4"/>
      <c r="K146" s="4"/>
      <c r="L146" s="4"/>
      <c r="M146" s="4"/>
      <c r="N146" s="4"/>
      <c r="O146" s="6"/>
      <c r="P146" s="6"/>
      <c r="Q146" s="6"/>
    </row>
    <row r="147" spans="1:17" x14ac:dyDescent="0.25">
      <c r="A147" s="9"/>
      <c r="B147" s="9"/>
      <c r="C147" s="9"/>
      <c r="D147" s="9"/>
      <c r="E147" s="9"/>
      <c r="F147" s="9"/>
      <c r="G147" s="9"/>
      <c r="H147" s="9" t="s">
        <v>114</v>
      </c>
      <c r="I147" s="10">
        <v>44924</v>
      </c>
      <c r="J147" s="9"/>
      <c r="K147" s="9" t="s">
        <v>171</v>
      </c>
      <c r="L147" s="9"/>
      <c r="M147" s="11"/>
      <c r="N147" s="9" t="s">
        <v>362</v>
      </c>
      <c r="O147" s="12">
        <v>95.96</v>
      </c>
      <c r="P147" s="12">
        <v>95.96</v>
      </c>
      <c r="Q147" s="12">
        <f t="shared" ref="Q147:Q153" si="5">ROUND(Q146+P147,5)</f>
        <v>95.96</v>
      </c>
    </row>
    <row r="148" spans="1:17" x14ac:dyDescent="0.25">
      <c r="A148" s="9"/>
      <c r="B148" s="9"/>
      <c r="C148" s="9"/>
      <c r="D148" s="9"/>
      <c r="E148" s="9"/>
      <c r="F148" s="9"/>
      <c r="G148" s="9"/>
      <c r="H148" s="9" t="s">
        <v>114</v>
      </c>
      <c r="I148" s="10">
        <v>44924</v>
      </c>
      <c r="J148" s="9"/>
      <c r="K148" s="9" t="s">
        <v>171</v>
      </c>
      <c r="L148" s="9"/>
      <c r="M148" s="11"/>
      <c r="N148" s="9" t="s">
        <v>362</v>
      </c>
      <c r="O148" s="12">
        <v>668.96</v>
      </c>
      <c r="P148" s="12">
        <v>668.96</v>
      </c>
      <c r="Q148" s="12">
        <f t="shared" si="5"/>
        <v>764.92</v>
      </c>
    </row>
    <row r="149" spans="1:17" x14ac:dyDescent="0.25">
      <c r="A149" s="9"/>
      <c r="B149" s="9"/>
      <c r="C149" s="9"/>
      <c r="D149" s="9"/>
      <c r="E149" s="9"/>
      <c r="F149" s="9"/>
      <c r="G149" s="9"/>
      <c r="H149" s="9" t="s">
        <v>114</v>
      </c>
      <c r="I149" s="10">
        <v>44931</v>
      </c>
      <c r="J149" s="9"/>
      <c r="K149" s="9" t="s">
        <v>171</v>
      </c>
      <c r="L149" s="9"/>
      <c r="M149" s="11"/>
      <c r="N149" s="9" t="s">
        <v>362</v>
      </c>
      <c r="O149" s="12">
        <v>57.4</v>
      </c>
      <c r="P149" s="12">
        <v>57.4</v>
      </c>
      <c r="Q149" s="12">
        <f t="shared" si="5"/>
        <v>822.32</v>
      </c>
    </row>
    <row r="150" spans="1:17" x14ac:dyDescent="0.25">
      <c r="A150" s="9"/>
      <c r="B150" s="9"/>
      <c r="C150" s="9"/>
      <c r="D150" s="9"/>
      <c r="E150" s="9"/>
      <c r="F150" s="9"/>
      <c r="G150" s="9"/>
      <c r="H150" s="9" t="s">
        <v>114</v>
      </c>
      <c r="I150" s="10">
        <v>44945</v>
      </c>
      <c r="J150" s="9"/>
      <c r="K150" s="9" t="s">
        <v>185</v>
      </c>
      <c r="L150" s="9"/>
      <c r="M150" s="11"/>
      <c r="N150" s="9" t="s">
        <v>362</v>
      </c>
      <c r="O150" s="12">
        <v>137.13999999999999</v>
      </c>
      <c r="P150" s="12">
        <v>137.13999999999999</v>
      </c>
      <c r="Q150" s="12">
        <f t="shared" si="5"/>
        <v>959.46</v>
      </c>
    </row>
    <row r="151" spans="1:17" x14ac:dyDescent="0.25">
      <c r="A151" s="9"/>
      <c r="B151" s="9"/>
      <c r="C151" s="9"/>
      <c r="D151" s="9"/>
      <c r="E151" s="9"/>
      <c r="F151" s="9"/>
      <c r="G151" s="9"/>
      <c r="H151" s="9" t="s">
        <v>114</v>
      </c>
      <c r="I151" s="10">
        <v>44957</v>
      </c>
      <c r="J151" s="9"/>
      <c r="K151" s="9" t="s">
        <v>186</v>
      </c>
      <c r="L151" s="9"/>
      <c r="M151" s="11"/>
      <c r="N151" s="9" t="s">
        <v>362</v>
      </c>
      <c r="O151" s="12">
        <v>604.41</v>
      </c>
      <c r="P151" s="12">
        <v>604.41</v>
      </c>
      <c r="Q151" s="12">
        <f t="shared" si="5"/>
        <v>1563.87</v>
      </c>
    </row>
    <row r="152" spans="1:17" x14ac:dyDescent="0.25">
      <c r="A152" s="9"/>
      <c r="B152" s="9"/>
      <c r="C152" s="9"/>
      <c r="D152" s="9"/>
      <c r="E152" s="9"/>
      <c r="F152" s="9"/>
      <c r="G152" s="9"/>
      <c r="H152" s="9" t="s">
        <v>115</v>
      </c>
      <c r="I152" s="10">
        <v>44976</v>
      </c>
      <c r="J152" s="9" t="s">
        <v>132</v>
      </c>
      <c r="K152" s="9" t="s">
        <v>187</v>
      </c>
      <c r="L152" s="9" t="s">
        <v>293</v>
      </c>
      <c r="M152" s="11"/>
      <c r="N152" s="9" t="s">
        <v>359</v>
      </c>
      <c r="O152" s="12">
        <v>1500</v>
      </c>
      <c r="P152" s="12">
        <v>1500</v>
      </c>
      <c r="Q152" s="12">
        <f t="shared" si="5"/>
        <v>3063.87</v>
      </c>
    </row>
    <row r="153" spans="1:17" ht="15" thickBot="1" x14ac:dyDescent="0.3">
      <c r="A153" s="9"/>
      <c r="B153" s="9"/>
      <c r="C153" s="9"/>
      <c r="D153" s="9"/>
      <c r="E153" s="9"/>
      <c r="F153" s="9"/>
      <c r="G153" s="9"/>
      <c r="H153" s="9" t="s">
        <v>115</v>
      </c>
      <c r="I153" s="10">
        <v>45000</v>
      </c>
      <c r="J153" s="9" t="s">
        <v>133</v>
      </c>
      <c r="K153" s="9" t="s">
        <v>188</v>
      </c>
      <c r="L153" s="9" t="s">
        <v>294</v>
      </c>
      <c r="M153" s="11"/>
      <c r="N153" s="9" t="s">
        <v>359</v>
      </c>
      <c r="O153" s="12">
        <v>14.95</v>
      </c>
      <c r="P153" s="13">
        <v>14.95</v>
      </c>
      <c r="Q153" s="13">
        <f t="shared" si="5"/>
        <v>3078.82</v>
      </c>
    </row>
    <row r="154" spans="1:17" x14ac:dyDescent="0.25">
      <c r="A154" s="9"/>
      <c r="B154" s="9"/>
      <c r="C154" s="9"/>
      <c r="D154" s="9"/>
      <c r="E154" s="9"/>
      <c r="F154" s="9" t="s">
        <v>59</v>
      </c>
      <c r="G154" s="9"/>
      <c r="H154" s="9"/>
      <c r="I154" s="10"/>
      <c r="J154" s="9"/>
      <c r="K154" s="9"/>
      <c r="L154" s="9"/>
      <c r="M154" s="9"/>
      <c r="N154" s="9"/>
      <c r="O154" s="12"/>
      <c r="P154" s="12">
        <f>ROUND(SUM(P146:P153),5)</f>
        <v>3078.82</v>
      </c>
      <c r="Q154" s="12">
        <f>Q153</f>
        <v>3078.82</v>
      </c>
    </row>
    <row r="155" spans="1:17" x14ac:dyDescent="0.25">
      <c r="A155" s="4"/>
      <c r="B155" s="4"/>
      <c r="C155" s="4"/>
      <c r="D155" s="4"/>
      <c r="E155" s="4"/>
      <c r="F155" s="4" t="s">
        <v>60</v>
      </c>
      <c r="G155" s="4"/>
      <c r="H155" s="4"/>
      <c r="I155" s="5"/>
      <c r="J155" s="4"/>
      <c r="K155" s="4"/>
      <c r="L155" s="4"/>
      <c r="M155" s="4"/>
      <c r="N155" s="4"/>
      <c r="O155" s="6"/>
      <c r="P155" s="6"/>
      <c r="Q155" s="6"/>
    </row>
    <row r="156" spans="1:17" x14ac:dyDescent="0.25">
      <c r="A156" s="9"/>
      <c r="B156" s="9"/>
      <c r="C156" s="9"/>
      <c r="D156" s="9"/>
      <c r="E156" s="9"/>
      <c r="F156" s="9"/>
      <c r="G156" s="9"/>
      <c r="H156" s="9" t="s">
        <v>114</v>
      </c>
      <c r="I156" s="10">
        <v>44824</v>
      </c>
      <c r="J156" s="9"/>
      <c r="K156" s="9" t="s">
        <v>171</v>
      </c>
      <c r="L156" s="9" t="s">
        <v>295</v>
      </c>
      <c r="M156" s="11"/>
      <c r="N156" s="9" t="s">
        <v>362</v>
      </c>
      <c r="O156" s="12">
        <v>420</v>
      </c>
      <c r="P156" s="12">
        <v>420</v>
      </c>
      <c r="Q156" s="12">
        <f t="shared" ref="Q156:Q161" si="6">ROUND(Q155+P156,5)</f>
        <v>420</v>
      </c>
    </row>
    <row r="157" spans="1:17" x14ac:dyDescent="0.25">
      <c r="A157" s="9"/>
      <c r="B157" s="9"/>
      <c r="C157" s="9"/>
      <c r="D157" s="9"/>
      <c r="E157" s="9"/>
      <c r="F157" s="9"/>
      <c r="G157" s="9"/>
      <c r="H157" s="9" t="s">
        <v>114</v>
      </c>
      <c r="I157" s="10">
        <v>44872</v>
      </c>
      <c r="J157" s="9"/>
      <c r="K157" s="9" t="s">
        <v>189</v>
      </c>
      <c r="L157" s="9" t="s">
        <v>296</v>
      </c>
      <c r="M157" s="11"/>
      <c r="N157" s="9" t="s">
        <v>362</v>
      </c>
      <c r="O157" s="12">
        <v>312.27999999999997</v>
      </c>
      <c r="P157" s="12">
        <v>312.27999999999997</v>
      </c>
      <c r="Q157" s="12">
        <f t="shared" si="6"/>
        <v>732.28</v>
      </c>
    </row>
    <row r="158" spans="1:17" x14ac:dyDescent="0.25">
      <c r="A158" s="9"/>
      <c r="B158" s="9"/>
      <c r="C158" s="9"/>
      <c r="D158" s="9"/>
      <c r="E158" s="9"/>
      <c r="F158" s="9"/>
      <c r="G158" s="9"/>
      <c r="H158" s="9" t="s">
        <v>114</v>
      </c>
      <c r="I158" s="10">
        <v>44874</v>
      </c>
      <c r="J158" s="9"/>
      <c r="K158" s="9" t="s">
        <v>190</v>
      </c>
      <c r="L158" s="9" t="s">
        <v>297</v>
      </c>
      <c r="M158" s="11"/>
      <c r="N158" s="9" t="s">
        <v>362</v>
      </c>
      <c r="O158" s="12">
        <v>50</v>
      </c>
      <c r="P158" s="12">
        <v>50</v>
      </c>
      <c r="Q158" s="12">
        <f t="shared" si="6"/>
        <v>782.28</v>
      </c>
    </row>
    <row r="159" spans="1:17" x14ac:dyDescent="0.25">
      <c r="A159" s="9"/>
      <c r="B159" s="9"/>
      <c r="C159" s="9"/>
      <c r="D159" s="9"/>
      <c r="E159" s="9"/>
      <c r="F159" s="9"/>
      <c r="G159" s="9"/>
      <c r="H159" s="9" t="s">
        <v>114</v>
      </c>
      <c r="I159" s="10">
        <v>44897</v>
      </c>
      <c r="J159" s="9"/>
      <c r="K159" s="9" t="s">
        <v>190</v>
      </c>
      <c r="L159" s="9" t="s">
        <v>298</v>
      </c>
      <c r="M159" s="11"/>
      <c r="N159" s="9" t="s">
        <v>362</v>
      </c>
      <c r="O159" s="12">
        <v>600</v>
      </c>
      <c r="P159" s="12">
        <v>600</v>
      </c>
      <c r="Q159" s="12">
        <f t="shared" si="6"/>
        <v>1382.28</v>
      </c>
    </row>
    <row r="160" spans="1:17" x14ac:dyDescent="0.25">
      <c r="A160" s="9"/>
      <c r="B160" s="9"/>
      <c r="C160" s="9"/>
      <c r="D160" s="9"/>
      <c r="E160" s="9"/>
      <c r="F160" s="9"/>
      <c r="G160" s="9"/>
      <c r="H160" s="9" t="s">
        <v>115</v>
      </c>
      <c r="I160" s="10">
        <v>44901</v>
      </c>
      <c r="J160" s="9" t="s">
        <v>134</v>
      </c>
      <c r="K160" s="9" t="s">
        <v>191</v>
      </c>
      <c r="L160" s="9" t="s">
        <v>299</v>
      </c>
      <c r="M160" s="11"/>
      <c r="N160" s="9" t="s">
        <v>359</v>
      </c>
      <c r="O160" s="12">
        <v>64.27</v>
      </c>
      <c r="P160" s="12">
        <v>64.27</v>
      </c>
      <c r="Q160" s="12">
        <f t="shared" si="6"/>
        <v>1446.55</v>
      </c>
    </row>
    <row r="161" spans="1:17" ht="15" thickBot="1" x14ac:dyDescent="0.3">
      <c r="A161" s="9"/>
      <c r="B161" s="9"/>
      <c r="C161" s="9"/>
      <c r="D161" s="9"/>
      <c r="E161" s="9"/>
      <c r="F161" s="9"/>
      <c r="G161" s="9"/>
      <c r="H161" s="9" t="s">
        <v>115</v>
      </c>
      <c r="I161" s="10">
        <v>44901</v>
      </c>
      <c r="J161" s="9" t="s">
        <v>135</v>
      </c>
      <c r="K161" s="9" t="s">
        <v>192</v>
      </c>
      <c r="L161" s="9" t="s">
        <v>300</v>
      </c>
      <c r="M161" s="11"/>
      <c r="N161" s="9" t="s">
        <v>359</v>
      </c>
      <c r="O161" s="12">
        <v>2500</v>
      </c>
      <c r="P161" s="13">
        <v>2500</v>
      </c>
      <c r="Q161" s="13">
        <f t="shared" si="6"/>
        <v>3946.55</v>
      </c>
    </row>
    <row r="162" spans="1:17" x14ac:dyDescent="0.25">
      <c r="A162" s="9"/>
      <c r="B162" s="9"/>
      <c r="C162" s="9"/>
      <c r="D162" s="9"/>
      <c r="E162" s="9"/>
      <c r="F162" s="9" t="s">
        <v>61</v>
      </c>
      <c r="G162" s="9"/>
      <c r="H162" s="9"/>
      <c r="I162" s="10"/>
      <c r="J162" s="9"/>
      <c r="K162" s="9"/>
      <c r="L162" s="9"/>
      <c r="M162" s="9"/>
      <c r="N162" s="9"/>
      <c r="O162" s="12"/>
      <c r="P162" s="12">
        <f>ROUND(SUM(P155:P161),5)</f>
        <v>3946.55</v>
      </c>
      <c r="Q162" s="12">
        <f>Q161</f>
        <v>3946.55</v>
      </c>
    </row>
    <row r="163" spans="1:17" x14ac:dyDescent="0.25">
      <c r="A163" s="4"/>
      <c r="B163" s="4"/>
      <c r="C163" s="4"/>
      <c r="D163" s="4"/>
      <c r="E163" s="4"/>
      <c r="F163" s="4" t="s">
        <v>62</v>
      </c>
      <c r="G163" s="4"/>
      <c r="H163" s="4"/>
      <c r="I163" s="5"/>
      <c r="J163" s="4"/>
      <c r="K163" s="4"/>
      <c r="L163" s="4"/>
      <c r="M163" s="4"/>
      <c r="N163" s="4"/>
      <c r="O163" s="6"/>
      <c r="P163" s="6"/>
      <c r="Q163" s="6"/>
    </row>
    <row r="164" spans="1:17" x14ac:dyDescent="0.25">
      <c r="A164" s="9"/>
      <c r="B164" s="9"/>
      <c r="C164" s="9"/>
      <c r="D164" s="9"/>
      <c r="E164" s="9"/>
      <c r="F164" s="9"/>
      <c r="G164" s="9"/>
      <c r="H164" s="9" t="s">
        <v>115</v>
      </c>
      <c r="I164" s="10">
        <v>44840</v>
      </c>
      <c r="J164" s="9" t="s">
        <v>136</v>
      </c>
      <c r="K164" s="9" t="s">
        <v>193</v>
      </c>
      <c r="L164" s="9" t="s">
        <v>301</v>
      </c>
      <c r="M164" s="11"/>
      <c r="N164" s="9" t="s">
        <v>359</v>
      </c>
      <c r="O164" s="12">
        <v>1288.02</v>
      </c>
      <c r="P164" s="12">
        <v>1288.02</v>
      </c>
      <c r="Q164" s="12">
        <f>ROUND(Q163+P164,5)</f>
        <v>1288.02</v>
      </c>
    </row>
    <row r="165" spans="1:17" x14ac:dyDescent="0.25">
      <c r="A165" s="9"/>
      <c r="B165" s="9"/>
      <c r="C165" s="9"/>
      <c r="D165" s="9"/>
      <c r="E165" s="9"/>
      <c r="F165" s="9"/>
      <c r="G165" s="9"/>
      <c r="H165" s="9" t="s">
        <v>115</v>
      </c>
      <c r="I165" s="10">
        <v>44840</v>
      </c>
      <c r="J165" s="9" t="s">
        <v>137</v>
      </c>
      <c r="K165" s="9" t="s">
        <v>193</v>
      </c>
      <c r="L165" s="9" t="s">
        <v>302</v>
      </c>
      <c r="M165" s="11" t="s">
        <v>63</v>
      </c>
      <c r="N165" s="9" t="s">
        <v>359</v>
      </c>
      <c r="O165" s="12">
        <v>0</v>
      </c>
      <c r="P165" s="12">
        <v>0</v>
      </c>
      <c r="Q165" s="12">
        <f>ROUND(Q164+P165,5)</f>
        <v>1288.02</v>
      </c>
    </row>
    <row r="166" spans="1:17" ht="15" thickBot="1" x14ac:dyDescent="0.3">
      <c r="A166" s="9"/>
      <c r="B166" s="9"/>
      <c r="C166" s="9"/>
      <c r="D166" s="9"/>
      <c r="E166" s="9"/>
      <c r="F166" s="9"/>
      <c r="G166" s="9"/>
      <c r="H166" s="9" t="s">
        <v>114</v>
      </c>
      <c r="I166" s="10">
        <v>44903</v>
      </c>
      <c r="J166" s="9"/>
      <c r="K166" s="9" t="s">
        <v>171</v>
      </c>
      <c r="L166" s="9"/>
      <c r="M166" s="11"/>
      <c r="N166" s="9" t="s">
        <v>362</v>
      </c>
      <c r="O166" s="12">
        <v>195.58</v>
      </c>
      <c r="P166" s="14">
        <v>195.58</v>
      </c>
      <c r="Q166" s="14">
        <f>ROUND(Q165+P166,5)</f>
        <v>1483.6</v>
      </c>
    </row>
    <row r="167" spans="1:17" ht="15" thickBot="1" x14ac:dyDescent="0.3">
      <c r="A167" s="9"/>
      <c r="B167" s="9"/>
      <c r="C167" s="9"/>
      <c r="D167" s="9"/>
      <c r="E167" s="9"/>
      <c r="F167" s="9" t="s">
        <v>64</v>
      </c>
      <c r="G167" s="9"/>
      <c r="H167" s="9"/>
      <c r="I167" s="10"/>
      <c r="J167" s="9"/>
      <c r="K167" s="9"/>
      <c r="L167" s="9"/>
      <c r="M167" s="9"/>
      <c r="N167" s="9"/>
      <c r="O167" s="12"/>
      <c r="P167" s="15">
        <f>ROUND(SUM(P163:P166),5)</f>
        <v>1483.6</v>
      </c>
      <c r="Q167" s="15">
        <f>Q166</f>
        <v>1483.6</v>
      </c>
    </row>
    <row r="168" spans="1:17" x14ac:dyDescent="0.25">
      <c r="A168" s="9"/>
      <c r="B168" s="9"/>
      <c r="C168" s="9"/>
      <c r="D168" s="9"/>
      <c r="E168" s="9" t="s">
        <v>65</v>
      </c>
      <c r="F168" s="9"/>
      <c r="G168" s="9"/>
      <c r="H168" s="9"/>
      <c r="I168" s="10"/>
      <c r="J168" s="9"/>
      <c r="K168" s="9"/>
      <c r="L168" s="9"/>
      <c r="M168" s="9"/>
      <c r="N168" s="9"/>
      <c r="O168" s="12"/>
      <c r="P168" s="12">
        <f>ROUND(P154+P162+P167,5)</f>
        <v>8508.9699999999993</v>
      </c>
      <c r="Q168" s="12">
        <f>ROUND(Q154+Q162+Q167,5)</f>
        <v>8508.9699999999993</v>
      </c>
    </row>
    <row r="169" spans="1:17" x14ac:dyDescent="0.25">
      <c r="A169" s="4"/>
      <c r="B169" s="4"/>
      <c r="C169" s="4"/>
      <c r="D169" s="4"/>
      <c r="E169" s="4" t="s">
        <v>66</v>
      </c>
      <c r="F169" s="4"/>
      <c r="G169" s="4"/>
      <c r="H169" s="4"/>
      <c r="I169" s="5"/>
      <c r="J169" s="4"/>
      <c r="K169" s="4"/>
      <c r="L169" s="4"/>
      <c r="M169" s="4"/>
      <c r="N169" s="4"/>
      <c r="O169" s="6"/>
      <c r="P169" s="6"/>
      <c r="Q169" s="6"/>
    </row>
    <row r="170" spans="1:17" x14ac:dyDescent="0.25">
      <c r="A170" s="4"/>
      <c r="B170" s="4"/>
      <c r="C170" s="4"/>
      <c r="D170" s="4"/>
      <c r="E170" s="4"/>
      <c r="F170" s="4" t="s">
        <v>67</v>
      </c>
      <c r="G170" s="4"/>
      <c r="H170" s="4"/>
      <c r="I170" s="5"/>
      <c r="J170" s="4"/>
      <c r="K170" s="4"/>
      <c r="L170" s="4"/>
      <c r="M170" s="4"/>
      <c r="N170" s="4"/>
      <c r="O170" s="6"/>
      <c r="P170" s="6"/>
      <c r="Q170" s="6"/>
    </row>
    <row r="171" spans="1:17" ht="15" thickBot="1" x14ac:dyDescent="0.3">
      <c r="A171" s="8"/>
      <c r="B171" s="8"/>
      <c r="C171" s="8"/>
      <c r="D171" s="8"/>
      <c r="E171" s="8"/>
      <c r="F171" s="8"/>
      <c r="G171" s="9"/>
      <c r="H171" s="9" t="s">
        <v>115</v>
      </c>
      <c r="I171" s="10">
        <v>45004</v>
      </c>
      <c r="J171" s="9" t="s">
        <v>138</v>
      </c>
      <c r="K171" s="9" t="s">
        <v>194</v>
      </c>
      <c r="L171" s="9" t="s">
        <v>303</v>
      </c>
      <c r="M171" s="11"/>
      <c r="N171" s="9" t="s">
        <v>359</v>
      </c>
      <c r="O171" s="12">
        <v>362.98</v>
      </c>
      <c r="P171" s="13">
        <v>362.98</v>
      </c>
      <c r="Q171" s="13">
        <f>ROUND(Q170+P171,5)</f>
        <v>362.98</v>
      </c>
    </row>
    <row r="172" spans="1:17" x14ac:dyDescent="0.25">
      <c r="A172" s="9"/>
      <c r="B172" s="9"/>
      <c r="C172" s="9"/>
      <c r="D172" s="9"/>
      <c r="E172" s="9"/>
      <c r="F172" s="9" t="s">
        <v>68</v>
      </c>
      <c r="G172" s="9"/>
      <c r="H172" s="9"/>
      <c r="I172" s="10"/>
      <c r="J172" s="9"/>
      <c r="K172" s="9"/>
      <c r="L172" s="9"/>
      <c r="M172" s="9"/>
      <c r="N172" s="9"/>
      <c r="O172" s="12"/>
      <c r="P172" s="12">
        <f>ROUND(SUM(P170:P171),5)</f>
        <v>362.98</v>
      </c>
      <c r="Q172" s="12">
        <f>Q171</f>
        <v>362.98</v>
      </c>
    </row>
    <row r="173" spans="1:17" x14ac:dyDescent="0.25">
      <c r="A173" s="4"/>
      <c r="B173" s="4"/>
      <c r="C173" s="4"/>
      <c r="D173" s="4"/>
      <c r="E173" s="4"/>
      <c r="F173" s="4" t="s">
        <v>69</v>
      </c>
      <c r="G173" s="4"/>
      <c r="H173" s="4"/>
      <c r="I173" s="5"/>
      <c r="J173" s="4"/>
      <c r="K173" s="4"/>
      <c r="L173" s="4"/>
      <c r="M173" s="4"/>
      <c r="N173" s="4"/>
      <c r="O173" s="6"/>
      <c r="P173" s="6"/>
      <c r="Q173" s="6"/>
    </row>
    <row r="174" spans="1:17" x14ac:dyDescent="0.25">
      <c r="A174" s="9"/>
      <c r="B174" s="9"/>
      <c r="C174" s="9"/>
      <c r="D174" s="9"/>
      <c r="E174" s="9"/>
      <c r="F174" s="9"/>
      <c r="G174" s="9"/>
      <c r="H174" s="9" t="s">
        <v>115</v>
      </c>
      <c r="I174" s="10">
        <v>44806</v>
      </c>
      <c r="J174" s="9" t="s">
        <v>139</v>
      </c>
      <c r="K174" s="9" t="s">
        <v>195</v>
      </c>
      <c r="L174" s="9" t="s">
        <v>304</v>
      </c>
      <c r="M174" s="11"/>
      <c r="N174" s="9" t="s">
        <v>359</v>
      </c>
      <c r="O174" s="12">
        <v>1000</v>
      </c>
      <c r="P174" s="12">
        <v>1000</v>
      </c>
      <c r="Q174" s="12">
        <f>ROUND(Q173+P174,5)</f>
        <v>1000</v>
      </c>
    </row>
    <row r="175" spans="1:17" x14ac:dyDescent="0.25">
      <c r="A175" s="9"/>
      <c r="B175" s="9"/>
      <c r="C175" s="9"/>
      <c r="D175" s="9"/>
      <c r="E175" s="9"/>
      <c r="F175" s="9"/>
      <c r="G175" s="9"/>
      <c r="H175" s="9" t="s">
        <v>115</v>
      </c>
      <c r="I175" s="10">
        <v>44887</v>
      </c>
      <c r="J175" s="9" t="s">
        <v>140</v>
      </c>
      <c r="K175" s="9" t="s">
        <v>195</v>
      </c>
      <c r="L175" s="9" t="s">
        <v>305</v>
      </c>
      <c r="M175" s="11"/>
      <c r="N175" s="9" t="s">
        <v>359</v>
      </c>
      <c r="O175" s="12">
        <v>1000</v>
      </c>
      <c r="P175" s="12">
        <v>1000</v>
      </c>
      <c r="Q175" s="12">
        <f>ROUND(Q174+P175,5)</f>
        <v>2000</v>
      </c>
    </row>
    <row r="176" spans="1:17" x14ac:dyDescent="0.25">
      <c r="A176" s="9"/>
      <c r="B176" s="9"/>
      <c r="C176" s="9"/>
      <c r="D176" s="9"/>
      <c r="E176" s="9"/>
      <c r="F176" s="9"/>
      <c r="G176" s="9"/>
      <c r="H176" s="9" t="s">
        <v>115</v>
      </c>
      <c r="I176" s="10">
        <v>44901</v>
      </c>
      <c r="J176" s="9" t="s">
        <v>141</v>
      </c>
      <c r="K176" s="9" t="s">
        <v>196</v>
      </c>
      <c r="L176" s="9" t="s">
        <v>306</v>
      </c>
      <c r="M176" s="11"/>
      <c r="N176" s="9" t="s">
        <v>359</v>
      </c>
      <c r="O176" s="12">
        <v>1000</v>
      </c>
      <c r="P176" s="12">
        <v>1000</v>
      </c>
      <c r="Q176" s="12">
        <f>ROUND(Q175+P176,5)</f>
        <v>3000</v>
      </c>
    </row>
    <row r="177" spans="1:17" x14ac:dyDescent="0.25">
      <c r="A177" s="9"/>
      <c r="B177" s="9"/>
      <c r="C177" s="9"/>
      <c r="D177" s="9"/>
      <c r="E177" s="9"/>
      <c r="F177" s="9"/>
      <c r="G177" s="9"/>
      <c r="H177" s="9" t="s">
        <v>115</v>
      </c>
      <c r="I177" s="10">
        <v>44925</v>
      </c>
      <c r="J177" s="9" t="s">
        <v>142</v>
      </c>
      <c r="K177" s="9" t="s">
        <v>197</v>
      </c>
      <c r="L177" s="9" t="s">
        <v>307</v>
      </c>
      <c r="M177" s="11"/>
      <c r="N177" s="9" t="s">
        <v>359</v>
      </c>
      <c r="O177" s="12">
        <v>1000</v>
      </c>
      <c r="P177" s="12">
        <v>1000</v>
      </c>
      <c r="Q177" s="12">
        <f>ROUND(Q176+P177,5)</f>
        <v>4000</v>
      </c>
    </row>
    <row r="178" spans="1:17" ht="15" thickBot="1" x14ac:dyDescent="0.3">
      <c r="A178" s="9"/>
      <c r="B178" s="9"/>
      <c r="C178" s="9"/>
      <c r="D178" s="9"/>
      <c r="E178" s="9"/>
      <c r="F178" s="9"/>
      <c r="G178" s="9"/>
      <c r="H178" s="9" t="s">
        <v>115</v>
      </c>
      <c r="I178" s="10">
        <v>44925</v>
      </c>
      <c r="J178" s="9" t="s">
        <v>143</v>
      </c>
      <c r="K178" s="9" t="s">
        <v>195</v>
      </c>
      <c r="L178" s="9" t="s">
        <v>308</v>
      </c>
      <c r="M178" s="11"/>
      <c r="N178" s="9" t="s">
        <v>359</v>
      </c>
      <c r="O178" s="12">
        <v>400</v>
      </c>
      <c r="P178" s="13">
        <v>400</v>
      </c>
      <c r="Q178" s="13">
        <f>ROUND(Q177+P178,5)</f>
        <v>4400</v>
      </c>
    </row>
    <row r="179" spans="1:17" x14ac:dyDescent="0.25">
      <c r="A179" s="9"/>
      <c r="B179" s="9"/>
      <c r="C179" s="9"/>
      <c r="D179" s="9"/>
      <c r="E179" s="9"/>
      <c r="F179" s="9" t="s">
        <v>70</v>
      </c>
      <c r="G179" s="9"/>
      <c r="H179" s="9"/>
      <c r="I179" s="10"/>
      <c r="J179" s="9"/>
      <c r="K179" s="9"/>
      <c r="L179" s="9"/>
      <c r="M179" s="9"/>
      <c r="N179" s="9"/>
      <c r="O179" s="12"/>
      <c r="P179" s="12">
        <f>ROUND(SUM(P173:P178),5)</f>
        <v>4400</v>
      </c>
      <c r="Q179" s="12">
        <f>Q178</f>
        <v>4400</v>
      </c>
    </row>
    <row r="180" spans="1:17" x14ac:dyDescent="0.25">
      <c r="A180" s="4"/>
      <c r="B180" s="4"/>
      <c r="C180" s="4"/>
      <c r="D180" s="4"/>
      <c r="E180" s="4"/>
      <c r="F180" s="4" t="s">
        <v>71</v>
      </c>
      <c r="G180" s="4"/>
      <c r="H180" s="4"/>
      <c r="I180" s="5"/>
      <c r="J180" s="4"/>
      <c r="K180" s="4"/>
      <c r="L180" s="4"/>
      <c r="M180" s="4"/>
      <c r="N180" s="4"/>
      <c r="O180" s="6"/>
      <c r="P180" s="6"/>
      <c r="Q180" s="6"/>
    </row>
    <row r="181" spans="1:17" x14ac:dyDescent="0.25">
      <c r="A181" s="9"/>
      <c r="B181" s="9"/>
      <c r="C181" s="9"/>
      <c r="D181" s="9"/>
      <c r="E181" s="9"/>
      <c r="F181" s="9"/>
      <c r="G181" s="9"/>
      <c r="H181" s="9" t="s">
        <v>115</v>
      </c>
      <c r="I181" s="10">
        <v>44978</v>
      </c>
      <c r="J181" s="9" t="s">
        <v>144</v>
      </c>
      <c r="K181" s="9" t="s">
        <v>198</v>
      </c>
      <c r="L181" s="9" t="s">
        <v>309</v>
      </c>
      <c r="M181" s="11"/>
      <c r="N181" s="9" t="s">
        <v>359</v>
      </c>
      <c r="O181" s="12">
        <v>1000</v>
      </c>
      <c r="P181" s="12">
        <v>1000</v>
      </c>
      <c r="Q181" s="12">
        <f>ROUND(Q180+P181,5)</f>
        <v>1000</v>
      </c>
    </row>
    <row r="182" spans="1:17" ht="15" thickBot="1" x14ac:dyDescent="0.3">
      <c r="A182" s="9"/>
      <c r="B182" s="9"/>
      <c r="C182" s="9"/>
      <c r="D182" s="9"/>
      <c r="E182" s="9"/>
      <c r="F182" s="9"/>
      <c r="G182" s="9"/>
      <c r="H182" s="9" t="s">
        <v>115</v>
      </c>
      <c r="I182" s="10">
        <v>44981</v>
      </c>
      <c r="J182" s="9" t="s">
        <v>145</v>
      </c>
      <c r="K182" s="9" t="s">
        <v>199</v>
      </c>
      <c r="L182" s="9" t="s">
        <v>310</v>
      </c>
      <c r="M182" s="11"/>
      <c r="N182" s="9" t="s">
        <v>359</v>
      </c>
      <c r="O182" s="12">
        <v>1000</v>
      </c>
      <c r="P182" s="14">
        <v>1000</v>
      </c>
      <c r="Q182" s="14">
        <f>ROUND(Q181+P182,5)</f>
        <v>2000</v>
      </c>
    </row>
    <row r="183" spans="1:17" ht="15" thickBot="1" x14ac:dyDescent="0.3">
      <c r="A183" s="9"/>
      <c r="B183" s="9"/>
      <c r="C183" s="9"/>
      <c r="D183" s="9"/>
      <c r="E183" s="9"/>
      <c r="F183" s="9" t="s">
        <v>72</v>
      </c>
      <c r="G183" s="9"/>
      <c r="H183" s="9"/>
      <c r="I183" s="10"/>
      <c r="J183" s="9"/>
      <c r="K183" s="9"/>
      <c r="L183" s="9"/>
      <c r="M183" s="9"/>
      <c r="N183" s="9"/>
      <c r="O183" s="12"/>
      <c r="P183" s="15">
        <f>ROUND(SUM(P180:P182),5)</f>
        <v>2000</v>
      </c>
      <c r="Q183" s="15">
        <f>Q182</f>
        <v>2000</v>
      </c>
    </row>
    <row r="184" spans="1:17" x14ac:dyDescent="0.25">
      <c r="A184" s="9"/>
      <c r="B184" s="9"/>
      <c r="C184" s="9"/>
      <c r="D184" s="9"/>
      <c r="E184" s="9" t="s">
        <v>73</v>
      </c>
      <c r="F184" s="9"/>
      <c r="G184" s="9"/>
      <c r="H184" s="9"/>
      <c r="I184" s="10"/>
      <c r="J184" s="9"/>
      <c r="K184" s="9"/>
      <c r="L184" s="9"/>
      <c r="M184" s="9"/>
      <c r="N184" s="9"/>
      <c r="O184" s="12"/>
      <c r="P184" s="12">
        <f>ROUND(P172+P179+P183,5)</f>
        <v>6762.98</v>
      </c>
      <c r="Q184" s="12">
        <f>ROUND(Q172+Q179+Q183,5)</f>
        <v>6762.98</v>
      </c>
    </row>
    <row r="185" spans="1:17" x14ac:dyDescent="0.25">
      <c r="A185" s="4"/>
      <c r="B185" s="4"/>
      <c r="C185" s="4"/>
      <c r="D185" s="4"/>
      <c r="E185" s="4" t="s">
        <v>74</v>
      </c>
      <c r="F185" s="4"/>
      <c r="G185" s="4"/>
      <c r="H185" s="4"/>
      <c r="I185" s="5"/>
      <c r="J185" s="4"/>
      <c r="K185" s="4"/>
      <c r="L185" s="4"/>
      <c r="M185" s="4"/>
      <c r="N185" s="4"/>
      <c r="O185" s="6"/>
      <c r="P185" s="6"/>
      <c r="Q185" s="6"/>
    </row>
    <row r="186" spans="1:17" x14ac:dyDescent="0.25">
      <c r="A186" s="4"/>
      <c r="B186" s="4"/>
      <c r="C186" s="4"/>
      <c r="D186" s="4"/>
      <c r="E186" s="4"/>
      <c r="F186" s="4" t="s">
        <v>75</v>
      </c>
      <c r="G186" s="4"/>
      <c r="H186" s="4"/>
      <c r="I186" s="5"/>
      <c r="J186" s="4"/>
      <c r="K186" s="4"/>
      <c r="L186" s="4"/>
      <c r="M186" s="4"/>
      <c r="N186" s="4"/>
      <c r="O186" s="6"/>
      <c r="P186" s="6"/>
      <c r="Q186" s="6"/>
    </row>
    <row r="187" spans="1:17" x14ac:dyDescent="0.25">
      <c r="A187" s="9"/>
      <c r="B187" s="9"/>
      <c r="C187" s="9"/>
      <c r="D187" s="9"/>
      <c r="E187" s="9"/>
      <c r="F187" s="9"/>
      <c r="G187" s="9"/>
      <c r="H187" s="9" t="s">
        <v>114</v>
      </c>
      <c r="I187" s="10">
        <v>44910</v>
      </c>
      <c r="J187" s="9"/>
      <c r="K187" s="9" t="s">
        <v>200</v>
      </c>
      <c r="L187" s="9"/>
      <c r="M187" s="11"/>
      <c r="N187" s="9" t="s">
        <v>362</v>
      </c>
      <c r="O187" s="12">
        <v>250</v>
      </c>
      <c r="P187" s="12">
        <v>250</v>
      </c>
      <c r="Q187" s="12">
        <f>ROUND(Q186+P187,5)</f>
        <v>250</v>
      </c>
    </row>
    <row r="188" spans="1:17" x14ac:dyDescent="0.25">
      <c r="A188" s="9"/>
      <c r="B188" s="9"/>
      <c r="C188" s="9"/>
      <c r="D188" s="9"/>
      <c r="E188" s="9"/>
      <c r="F188" s="9"/>
      <c r="G188" s="9"/>
      <c r="H188" s="9" t="s">
        <v>114</v>
      </c>
      <c r="I188" s="10">
        <v>44929</v>
      </c>
      <c r="J188" s="9"/>
      <c r="K188" s="9" t="s">
        <v>201</v>
      </c>
      <c r="L188" s="9"/>
      <c r="M188" s="11"/>
      <c r="N188" s="9" t="s">
        <v>362</v>
      </c>
      <c r="O188" s="12">
        <v>195</v>
      </c>
      <c r="P188" s="12">
        <v>195</v>
      </c>
      <c r="Q188" s="12">
        <f>ROUND(Q187+P188,5)</f>
        <v>445</v>
      </c>
    </row>
    <row r="189" spans="1:17" x14ac:dyDescent="0.25">
      <c r="A189" s="9"/>
      <c r="B189" s="9"/>
      <c r="C189" s="9"/>
      <c r="D189" s="9"/>
      <c r="E189" s="9"/>
      <c r="F189" s="9"/>
      <c r="G189" s="9"/>
      <c r="H189" s="9" t="s">
        <v>115</v>
      </c>
      <c r="I189" s="10">
        <v>45000</v>
      </c>
      <c r="J189" s="9" t="s">
        <v>146</v>
      </c>
      <c r="K189" s="9" t="s">
        <v>170</v>
      </c>
      <c r="L189" s="9" t="s">
        <v>311</v>
      </c>
      <c r="M189" s="11"/>
      <c r="N189" s="9" t="s">
        <v>359</v>
      </c>
      <c r="O189" s="12">
        <v>494</v>
      </c>
      <c r="P189" s="12">
        <v>494</v>
      </c>
      <c r="Q189" s="12">
        <f>ROUND(Q188+P189,5)</f>
        <v>939</v>
      </c>
    </row>
    <row r="190" spans="1:17" x14ac:dyDescent="0.25">
      <c r="A190" s="9"/>
      <c r="B190" s="9"/>
      <c r="C190" s="9"/>
      <c r="D190" s="9"/>
      <c r="E190" s="9"/>
      <c r="F190" s="9"/>
      <c r="G190" s="9"/>
      <c r="H190" s="9" t="s">
        <v>114</v>
      </c>
      <c r="I190" s="10">
        <v>45019</v>
      </c>
      <c r="J190" s="9"/>
      <c r="K190" s="9" t="s">
        <v>202</v>
      </c>
      <c r="L190" s="9"/>
      <c r="M190" s="11"/>
      <c r="N190" s="9" t="s">
        <v>362</v>
      </c>
      <c r="O190" s="12">
        <v>158.88999999999999</v>
      </c>
      <c r="P190" s="12">
        <v>158.88999999999999</v>
      </c>
      <c r="Q190" s="12">
        <f>ROUND(Q189+P190,5)</f>
        <v>1097.8900000000001</v>
      </c>
    </row>
    <row r="191" spans="1:17" ht="15" thickBot="1" x14ac:dyDescent="0.3">
      <c r="A191" s="9"/>
      <c r="B191" s="9"/>
      <c r="C191" s="9"/>
      <c r="D191" s="9"/>
      <c r="E191" s="9"/>
      <c r="F191" s="9"/>
      <c r="G191" s="9"/>
      <c r="H191" s="9" t="s">
        <v>117</v>
      </c>
      <c r="I191" s="10">
        <v>45021</v>
      </c>
      <c r="J191" s="9"/>
      <c r="K191" s="9" t="s">
        <v>202</v>
      </c>
      <c r="L191" s="9"/>
      <c r="M191" s="11"/>
      <c r="N191" s="9" t="s">
        <v>362</v>
      </c>
      <c r="O191" s="12">
        <v>-8.99</v>
      </c>
      <c r="P191" s="13">
        <v>-8.99</v>
      </c>
      <c r="Q191" s="13">
        <f>ROUND(Q190+P191,5)</f>
        <v>1088.9000000000001</v>
      </c>
    </row>
    <row r="192" spans="1:17" x14ac:dyDescent="0.25">
      <c r="A192" s="9"/>
      <c r="B192" s="9"/>
      <c r="C192" s="9"/>
      <c r="D192" s="9"/>
      <c r="E192" s="9"/>
      <c r="F192" s="9" t="s">
        <v>76</v>
      </c>
      <c r="G192" s="9"/>
      <c r="H192" s="9"/>
      <c r="I192" s="10"/>
      <c r="J192" s="9"/>
      <c r="K192" s="9"/>
      <c r="L192" s="9"/>
      <c r="M192" s="9"/>
      <c r="N192" s="9"/>
      <c r="O192" s="12"/>
      <c r="P192" s="12">
        <f>ROUND(SUM(P186:P191),5)</f>
        <v>1088.9000000000001</v>
      </c>
      <c r="Q192" s="12">
        <f>Q191</f>
        <v>1088.9000000000001</v>
      </c>
    </row>
    <row r="193" spans="1:17" x14ac:dyDescent="0.25">
      <c r="A193" s="4"/>
      <c r="B193" s="4"/>
      <c r="C193" s="4"/>
      <c r="D193" s="4"/>
      <c r="E193" s="4"/>
      <c r="F193" s="4" t="s">
        <v>77</v>
      </c>
      <c r="G193" s="4"/>
      <c r="H193" s="4"/>
      <c r="I193" s="5"/>
      <c r="J193" s="4"/>
      <c r="K193" s="4"/>
      <c r="L193" s="4"/>
      <c r="M193" s="4"/>
      <c r="N193" s="4"/>
      <c r="O193" s="6"/>
      <c r="P193" s="6"/>
      <c r="Q193" s="6"/>
    </row>
    <row r="194" spans="1:17" ht="15" thickBot="1" x14ac:dyDescent="0.3">
      <c r="A194" s="8"/>
      <c r="B194" s="8"/>
      <c r="C194" s="8"/>
      <c r="D194" s="8"/>
      <c r="E194" s="8"/>
      <c r="F194" s="8"/>
      <c r="G194" s="9"/>
      <c r="H194" s="9" t="s">
        <v>114</v>
      </c>
      <c r="I194" s="10">
        <v>44872</v>
      </c>
      <c r="J194" s="9"/>
      <c r="K194" s="9" t="s">
        <v>203</v>
      </c>
      <c r="L194" s="9" t="s">
        <v>312</v>
      </c>
      <c r="M194" s="11"/>
      <c r="N194" s="9" t="s">
        <v>362</v>
      </c>
      <c r="O194" s="12">
        <v>209.7</v>
      </c>
      <c r="P194" s="14">
        <v>209.7</v>
      </c>
      <c r="Q194" s="14">
        <f>ROUND(Q193+P194,5)</f>
        <v>209.7</v>
      </c>
    </row>
    <row r="195" spans="1:17" ht="15" thickBot="1" x14ac:dyDescent="0.3">
      <c r="A195" s="9"/>
      <c r="B195" s="9"/>
      <c r="C195" s="9"/>
      <c r="D195" s="9"/>
      <c r="E195" s="9"/>
      <c r="F195" s="9" t="s">
        <v>78</v>
      </c>
      <c r="G195" s="9"/>
      <c r="H195" s="9"/>
      <c r="I195" s="10"/>
      <c r="J195" s="9"/>
      <c r="K195" s="9"/>
      <c r="L195" s="9"/>
      <c r="M195" s="9"/>
      <c r="N195" s="9"/>
      <c r="O195" s="12"/>
      <c r="P195" s="15">
        <f>ROUND(SUM(P193:P194),5)</f>
        <v>209.7</v>
      </c>
      <c r="Q195" s="15">
        <f>Q194</f>
        <v>209.7</v>
      </c>
    </row>
    <row r="196" spans="1:17" x14ac:dyDescent="0.25">
      <c r="A196" s="9"/>
      <c r="B196" s="9"/>
      <c r="C196" s="9"/>
      <c r="D196" s="9"/>
      <c r="E196" s="9" t="s">
        <v>79</v>
      </c>
      <c r="F196" s="9"/>
      <c r="G196" s="9"/>
      <c r="H196" s="9"/>
      <c r="I196" s="10"/>
      <c r="J196" s="9"/>
      <c r="K196" s="9"/>
      <c r="L196" s="9"/>
      <c r="M196" s="9"/>
      <c r="N196" s="9"/>
      <c r="O196" s="12"/>
      <c r="P196" s="12">
        <f>ROUND(P192+P195,5)</f>
        <v>1298.5999999999999</v>
      </c>
      <c r="Q196" s="12">
        <f>ROUND(Q192+Q195,5)</f>
        <v>1298.5999999999999</v>
      </c>
    </row>
    <row r="197" spans="1:17" x14ac:dyDescent="0.25">
      <c r="A197" s="4"/>
      <c r="B197" s="4"/>
      <c r="C197" s="4"/>
      <c r="D197" s="4"/>
      <c r="E197" s="4" t="s">
        <v>80</v>
      </c>
      <c r="F197" s="4"/>
      <c r="G197" s="4"/>
      <c r="H197" s="4"/>
      <c r="I197" s="5"/>
      <c r="J197" s="4"/>
      <c r="K197" s="4"/>
      <c r="L197" s="4"/>
      <c r="M197" s="4"/>
      <c r="N197" s="4"/>
      <c r="O197" s="6"/>
      <c r="P197" s="6"/>
      <c r="Q197" s="6"/>
    </row>
    <row r="198" spans="1:17" x14ac:dyDescent="0.25">
      <c r="A198" s="4"/>
      <c r="B198" s="4"/>
      <c r="C198" s="4"/>
      <c r="D198" s="4"/>
      <c r="E198" s="4"/>
      <c r="F198" s="4" t="s">
        <v>81</v>
      </c>
      <c r="G198" s="4"/>
      <c r="H198" s="4"/>
      <c r="I198" s="5"/>
      <c r="J198" s="4"/>
      <c r="K198" s="4"/>
      <c r="L198" s="4"/>
      <c r="M198" s="4"/>
      <c r="N198" s="4"/>
      <c r="O198" s="6"/>
      <c r="P198" s="6"/>
      <c r="Q198" s="6"/>
    </row>
    <row r="199" spans="1:17" x14ac:dyDescent="0.25">
      <c r="A199" s="9"/>
      <c r="B199" s="9"/>
      <c r="C199" s="9"/>
      <c r="D199" s="9"/>
      <c r="E199" s="9"/>
      <c r="F199" s="9"/>
      <c r="G199" s="9"/>
      <c r="H199" s="9" t="s">
        <v>115</v>
      </c>
      <c r="I199" s="10">
        <v>44806</v>
      </c>
      <c r="J199" s="9" t="s">
        <v>147</v>
      </c>
      <c r="K199" s="9" t="s">
        <v>204</v>
      </c>
      <c r="L199" s="9" t="s">
        <v>313</v>
      </c>
      <c r="M199" s="11"/>
      <c r="N199" s="9" t="s">
        <v>359</v>
      </c>
      <c r="O199" s="12">
        <v>2343.75</v>
      </c>
      <c r="P199" s="12">
        <v>2343.75</v>
      </c>
      <c r="Q199" s="12">
        <f t="shared" ref="Q199:Q205" si="7">ROUND(Q198+P199,5)</f>
        <v>2343.75</v>
      </c>
    </row>
    <row r="200" spans="1:17" x14ac:dyDescent="0.25">
      <c r="A200" s="9"/>
      <c r="B200" s="9"/>
      <c r="C200" s="9"/>
      <c r="D200" s="9"/>
      <c r="E200" s="9"/>
      <c r="F200" s="9"/>
      <c r="G200" s="9"/>
      <c r="H200" s="9" t="s">
        <v>115</v>
      </c>
      <c r="I200" s="10">
        <v>44840</v>
      </c>
      <c r="J200" s="9" t="s">
        <v>148</v>
      </c>
      <c r="K200" s="9" t="s">
        <v>204</v>
      </c>
      <c r="L200" s="9" t="s">
        <v>314</v>
      </c>
      <c r="M200" s="11"/>
      <c r="N200" s="9" t="s">
        <v>359</v>
      </c>
      <c r="O200" s="12">
        <v>1128.25</v>
      </c>
      <c r="P200" s="12">
        <v>1128.25</v>
      </c>
      <c r="Q200" s="12">
        <f t="shared" si="7"/>
        <v>3472</v>
      </c>
    </row>
    <row r="201" spans="1:17" x14ac:dyDescent="0.25">
      <c r="A201" s="9"/>
      <c r="B201" s="9"/>
      <c r="C201" s="9"/>
      <c r="D201" s="9"/>
      <c r="E201" s="9"/>
      <c r="F201" s="9"/>
      <c r="G201" s="9"/>
      <c r="H201" s="9" t="s">
        <v>115</v>
      </c>
      <c r="I201" s="10">
        <v>44868</v>
      </c>
      <c r="J201" s="9" t="s">
        <v>149</v>
      </c>
      <c r="K201" s="9" t="s">
        <v>204</v>
      </c>
      <c r="L201" s="9" t="s">
        <v>315</v>
      </c>
      <c r="M201" s="11"/>
      <c r="N201" s="9" t="s">
        <v>359</v>
      </c>
      <c r="O201" s="12">
        <v>2590</v>
      </c>
      <c r="P201" s="12">
        <v>2590</v>
      </c>
      <c r="Q201" s="12">
        <f t="shared" si="7"/>
        <v>6062</v>
      </c>
    </row>
    <row r="202" spans="1:17" x14ac:dyDescent="0.25">
      <c r="A202" s="9"/>
      <c r="B202" s="9"/>
      <c r="C202" s="9"/>
      <c r="D202" s="9"/>
      <c r="E202" s="9"/>
      <c r="F202" s="9"/>
      <c r="G202" s="9"/>
      <c r="H202" s="9" t="s">
        <v>115</v>
      </c>
      <c r="I202" s="10">
        <v>44901</v>
      </c>
      <c r="J202" s="9" t="s">
        <v>150</v>
      </c>
      <c r="K202" s="9" t="s">
        <v>204</v>
      </c>
      <c r="L202" s="9" t="s">
        <v>316</v>
      </c>
      <c r="M202" s="11"/>
      <c r="N202" s="9" t="s">
        <v>359</v>
      </c>
      <c r="O202" s="12">
        <v>1463</v>
      </c>
      <c r="P202" s="12">
        <v>1463</v>
      </c>
      <c r="Q202" s="12">
        <f t="shared" si="7"/>
        <v>7525</v>
      </c>
    </row>
    <row r="203" spans="1:17" x14ac:dyDescent="0.25">
      <c r="A203" s="9"/>
      <c r="B203" s="9"/>
      <c r="C203" s="9"/>
      <c r="D203" s="9"/>
      <c r="E203" s="9"/>
      <c r="F203" s="9"/>
      <c r="G203" s="9"/>
      <c r="H203" s="9" t="s">
        <v>115</v>
      </c>
      <c r="I203" s="10">
        <v>44931</v>
      </c>
      <c r="J203" s="9" t="s">
        <v>151</v>
      </c>
      <c r="K203" s="9" t="s">
        <v>204</v>
      </c>
      <c r="L203" s="9" t="s">
        <v>317</v>
      </c>
      <c r="M203" s="11"/>
      <c r="N203" s="9" t="s">
        <v>359</v>
      </c>
      <c r="O203" s="12">
        <v>2366</v>
      </c>
      <c r="P203" s="12">
        <v>2366</v>
      </c>
      <c r="Q203" s="12">
        <f t="shared" si="7"/>
        <v>9891</v>
      </c>
    </row>
    <row r="204" spans="1:17" x14ac:dyDescent="0.25">
      <c r="A204" s="9"/>
      <c r="B204" s="9"/>
      <c r="C204" s="9"/>
      <c r="D204" s="9"/>
      <c r="E204" s="9"/>
      <c r="F204" s="9"/>
      <c r="G204" s="9"/>
      <c r="H204" s="9" t="s">
        <v>115</v>
      </c>
      <c r="I204" s="10">
        <v>44962</v>
      </c>
      <c r="J204" s="9" t="s">
        <v>152</v>
      </c>
      <c r="K204" s="9" t="s">
        <v>204</v>
      </c>
      <c r="L204" s="9" t="s">
        <v>318</v>
      </c>
      <c r="M204" s="11"/>
      <c r="N204" s="9" t="s">
        <v>359</v>
      </c>
      <c r="O204" s="12">
        <v>2156</v>
      </c>
      <c r="P204" s="12">
        <v>2156</v>
      </c>
      <c r="Q204" s="12">
        <f t="shared" si="7"/>
        <v>12047</v>
      </c>
    </row>
    <row r="205" spans="1:17" ht="15" thickBot="1" x14ac:dyDescent="0.3">
      <c r="A205" s="9"/>
      <c r="B205" s="9"/>
      <c r="C205" s="9"/>
      <c r="D205" s="9"/>
      <c r="E205" s="9"/>
      <c r="F205" s="9"/>
      <c r="G205" s="9"/>
      <c r="H205" s="9" t="s">
        <v>115</v>
      </c>
      <c r="I205" s="10">
        <v>44993</v>
      </c>
      <c r="J205" s="9" t="s">
        <v>153</v>
      </c>
      <c r="K205" s="9" t="s">
        <v>204</v>
      </c>
      <c r="L205" s="9" t="s">
        <v>319</v>
      </c>
      <c r="M205" s="11"/>
      <c r="N205" s="9" t="s">
        <v>359</v>
      </c>
      <c r="O205" s="12">
        <v>2187.5</v>
      </c>
      <c r="P205" s="13">
        <v>2187.5</v>
      </c>
      <c r="Q205" s="13">
        <f t="shared" si="7"/>
        <v>14234.5</v>
      </c>
    </row>
    <row r="206" spans="1:17" x14ac:dyDescent="0.25">
      <c r="A206" s="9"/>
      <c r="B206" s="9"/>
      <c r="C206" s="9"/>
      <c r="D206" s="9"/>
      <c r="E206" s="9"/>
      <c r="F206" s="9" t="s">
        <v>82</v>
      </c>
      <c r="G206" s="9"/>
      <c r="H206" s="9"/>
      <c r="I206" s="10"/>
      <c r="J206" s="9"/>
      <c r="K206" s="9"/>
      <c r="L206" s="9"/>
      <c r="M206" s="9"/>
      <c r="N206" s="9"/>
      <c r="O206" s="12"/>
      <c r="P206" s="12">
        <f>ROUND(SUM(P198:P205),5)</f>
        <v>14234.5</v>
      </c>
      <c r="Q206" s="12">
        <f>Q205</f>
        <v>14234.5</v>
      </c>
    </row>
    <row r="207" spans="1:17" x14ac:dyDescent="0.25">
      <c r="A207" s="4"/>
      <c r="B207" s="4"/>
      <c r="C207" s="4"/>
      <c r="D207" s="4"/>
      <c r="E207" s="4"/>
      <c r="F207" s="4" t="s">
        <v>83</v>
      </c>
      <c r="G207" s="4"/>
      <c r="H207" s="4"/>
      <c r="I207" s="5"/>
      <c r="J207" s="4"/>
      <c r="K207" s="4"/>
      <c r="L207" s="4"/>
      <c r="M207" s="4"/>
      <c r="N207" s="4"/>
      <c r="O207" s="6"/>
      <c r="P207" s="6"/>
      <c r="Q207" s="6"/>
    </row>
    <row r="208" spans="1:17" ht="15" thickBot="1" x14ac:dyDescent="0.3">
      <c r="A208" s="8"/>
      <c r="B208" s="8"/>
      <c r="C208" s="8"/>
      <c r="D208" s="8"/>
      <c r="E208" s="8"/>
      <c r="F208" s="8"/>
      <c r="G208" s="9"/>
      <c r="H208" s="9" t="s">
        <v>114</v>
      </c>
      <c r="I208" s="10">
        <v>44978</v>
      </c>
      <c r="J208" s="9"/>
      <c r="K208" s="9" t="s">
        <v>205</v>
      </c>
      <c r="L208" s="9"/>
      <c r="M208" s="11"/>
      <c r="N208" s="9" t="s">
        <v>362</v>
      </c>
      <c r="O208" s="12">
        <v>85.25</v>
      </c>
      <c r="P208" s="13">
        <v>85.25</v>
      </c>
      <c r="Q208" s="13">
        <f>ROUND(Q207+P208,5)</f>
        <v>85.25</v>
      </c>
    </row>
    <row r="209" spans="1:17" x14ac:dyDescent="0.25">
      <c r="A209" s="9"/>
      <c r="B209" s="9"/>
      <c r="C209" s="9"/>
      <c r="D209" s="9"/>
      <c r="E209" s="9"/>
      <c r="F209" s="9" t="s">
        <v>84</v>
      </c>
      <c r="G209" s="9"/>
      <c r="H209" s="9"/>
      <c r="I209" s="10"/>
      <c r="J209" s="9"/>
      <c r="K209" s="9"/>
      <c r="L209" s="9"/>
      <c r="M209" s="9"/>
      <c r="N209" s="9"/>
      <c r="O209" s="12"/>
      <c r="P209" s="12">
        <f>ROUND(SUM(P207:P208),5)</f>
        <v>85.25</v>
      </c>
      <c r="Q209" s="12">
        <f>Q208</f>
        <v>85.25</v>
      </c>
    </row>
    <row r="210" spans="1:17" x14ac:dyDescent="0.25">
      <c r="A210" s="4"/>
      <c r="B210" s="4"/>
      <c r="C210" s="4"/>
      <c r="D210" s="4"/>
      <c r="E210" s="4"/>
      <c r="F210" s="4" t="s">
        <v>85</v>
      </c>
      <c r="G210" s="4"/>
      <c r="H210" s="4"/>
      <c r="I210" s="5"/>
      <c r="J210" s="4"/>
      <c r="K210" s="4"/>
      <c r="L210" s="4"/>
      <c r="M210" s="4"/>
      <c r="N210" s="4"/>
      <c r="O210" s="6"/>
      <c r="P210" s="6"/>
      <c r="Q210" s="6"/>
    </row>
    <row r="211" spans="1:17" x14ac:dyDescent="0.25">
      <c r="A211" s="9"/>
      <c r="B211" s="9"/>
      <c r="C211" s="9"/>
      <c r="D211" s="9"/>
      <c r="E211" s="9"/>
      <c r="F211" s="9"/>
      <c r="G211" s="9"/>
      <c r="H211" s="9" t="s">
        <v>115</v>
      </c>
      <c r="I211" s="10">
        <v>44818</v>
      </c>
      <c r="J211" s="9" t="s">
        <v>154</v>
      </c>
      <c r="K211" s="9" t="s">
        <v>206</v>
      </c>
      <c r="L211" s="9" t="s">
        <v>320</v>
      </c>
      <c r="M211" s="11"/>
      <c r="N211" s="9" t="s">
        <v>359</v>
      </c>
      <c r="O211" s="12">
        <v>526.66999999999996</v>
      </c>
      <c r="P211" s="12">
        <v>526.66999999999996</v>
      </c>
      <c r="Q211" s="12">
        <f>ROUND(Q210+P211,5)</f>
        <v>526.66999999999996</v>
      </c>
    </row>
    <row r="212" spans="1:17" x14ac:dyDescent="0.25">
      <c r="A212" s="9"/>
      <c r="B212" s="9"/>
      <c r="C212" s="9"/>
      <c r="D212" s="9"/>
      <c r="E212" s="9"/>
      <c r="F212" s="9"/>
      <c r="G212" s="9"/>
      <c r="H212" s="9" t="s">
        <v>114</v>
      </c>
      <c r="I212" s="10">
        <v>44929</v>
      </c>
      <c r="J212" s="9"/>
      <c r="K212" s="9" t="s">
        <v>190</v>
      </c>
      <c r="L212" s="9"/>
      <c r="M212" s="11"/>
      <c r="N212" s="9" t="s">
        <v>362</v>
      </c>
      <c r="O212" s="12">
        <v>44.28</v>
      </c>
      <c r="P212" s="12">
        <v>44.28</v>
      </c>
      <c r="Q212" s="12">
        <f>ROUND(Q211+P212,5)</f>
        <v>570.95000000000005</v>
      </c>
    </row>
    <row r="213" spans="1:17" x14ac:dyDescent="0.25">
      <c r="A213" s="9"/>
      <c r="B213" s="9"/>
      <c r="C213" s="9"/>
      <c r="D213" s="9"/>
      <c r="E213" s="9"/>
      <c r="F213" s="9"/>
      <c r="G213" s="9"/>
      <c r="H213" s="9" t="s">
        <v>114</v>
      </c>
      <c r="I213" s="10">
        <v>44932</v>
      </c>
      <c r="J213" s="9"/>
      <c r="K213" s="9" t="s">
        <v>185</v>
      </c>
      <c r="L213" s="9"/>
      <c r="M213" s="11"/>
      <c r="N213" s="9" t="s">
        <v>362</v>
      </c>
      <c r="O213" s="12">
        <v>60.11</v>
      </c>
      <c r="P213" s="12">
        <v>60.11</v>
      </c>
      <c r="Q213" s="12">
        <f>ROUND(Q212+P213,5)</f>
        <v>631.05999999999995</v>
      </c>
    </row>
    <row r="214" spans="1:17" ht="15" thickBot="1" x14ac:dyDescent="0.3">
      <c r="A214" s="9"/>
      <c r="B214" s="9"/>
      <c r="C214" s="9"/>
      <c r="D214" s="9"/>
      <c r="E214" s="9"/>
      <c r="F214" s="9"/>
      <c r="G214" s="9"/>
      <c r="H214" s="9" t="s">
        <v>114</v>
      </c>
      <c r="I214" s="10">
        <v>44978</v>
      </c>
      <c r="J214" s="9"/>
      <c r="K214" s="9" t="s">
        <v>185</v>
      </c>
      <c r="L214" s="9"/>
      <c r="M214" s="11"/>
      <c r="N214" s="9" t="s">
        <v>362</v>
      </c>
      <c r="O214" s="12">
        <v>22.39</v>
      </c>
      <c r="P214" s="14">
        <v>22.39</v>
      </c>
      <c r="Q214" s="14">
        <f>ROUND(Q213+P214,5)</f>
        <v>653.45000000000005</v>
      </c>
    </row>
    <row r="215" spans="1:17" ht="15" thickBot="1" x14ac:dyDescent="0.3">
      <c r="A215" s="9"/>
      <c r="B215" s="9"/>
      <c r="C215" s="9"/>
      <c r="D215" s="9"/>
      <c r="E215" s="9"/>
      <c r="F215" s="9" t="s">
        <v>86</v>
      </c>
      <c r="G215" s="9"/>
      <c r="H215" s="9"/>
      <c r="I215" s="10"/>
      <c r="J215" s="9"/>
      <c r="K215" s="9"/>
      <c r="L215" s="9"/>
      <c r="M215" s="9"/>
      <c r="N215" s="9"/>
      <c r="O215" s="12"/>
      <c r="P215" s="15">
        <f>ROUND(SUM(P210:P214),5)</f>
        <v>653.45000000000005</v>
      </c>
      <c r="Q215" s="15">
        <f>Q214</f>
        <v>653.45000000000005</v>
      </c>
    </row>
    <row r="216" spans="1:17" x14ac:dyDescent="0.25">
      <c r="A216" s="9"/>
      <c r="B216" s="9"/>
      <c r="C216" s="9"/>
      <c r="D216" s="9"/>
      <c r="E216" s="9" t="s">
        <v>87</v>
      </c>
      <c r="F216" s="9"/>
      <c r="G216" s="9"/>
      <c r="H216" s="9"/>
      <c r="I216" s="10"/>
      <c r="J216" s="9"/>
      <c r="K216" s="9"/>
      <c r="L216" s="9"/>
      <c r="M216" s="9"/>
      <c r="N216" s="9"/>
      <c r="O216" s="12"/>
      <c r="P216" s="12">
        <f>ROUND(P206+P209+P215,5)</f>
        <v>14973.2</v>
      </c>
      <c r="Q216" s="12">
        <f>ROUND(Q206+Q209+Q215,5)</f>
        <v>14973.2</v>
      </c>
    </row>
    <row r="217" spans="1:17" x14ac:dyDescent="0.25">
      <c r="A217" s="4"/>
      <c r="B217" s="4"/>
      <c r="C217" s="4"/>
      <c r="D217" s="4"/>
      <c r="E217" s="4" t="s">
        <v>88</v>
      </c>
      <c r="F217" s="4"/>
      <c r="G217" s="4"/>
      <c r="H217" s="4"/>
      <c r="I217" s="5"/>
      <c r="J217" s="4"/>
      <c r="K217" s="4"/>
      <c r="L217" s="4"/>
      <c r="M217" s="4"/>
      <c r="N217" s="4"/>
      <c r="O217" s="6"/>
      <c r="P217" s="6"/>
      <c r="Q217" s="6"/>
    </row>
    <row r="218" spans="1:17" x14ac:dyDescent="0.25">
      <c r="A218" s="4"/>
      <c r="B218" s="4"/>
      <c r="C218" s="4"/>
      <c r="D218" s="4"/>
      <c r="E218" s="4"/>
      <c r="F218" s="4" t="s">
        <v>89</v>
      </c>
      <c r="G218" s="4"/>
      <c r="H218" s="4"/>
      <c r="I218" s="5"/>
      <c r="J218" s="4"/>
      <c r="K218" s="4"/>
      <c r="L218" s="4"/>
      <c r="M218" s="4"/>
      <c r="N218" s="4"/>
      <c r="O218" s="6"/>
      <c r="P218" s="6"/>
      <c r="Q218" s="6"/>
    </row>
    <row r="219" spans="1:17" x14ac:dyDescent="0.25">
      <c r="A219" s="9"/>
      <c r="B219" s="9"/>
      <c r="C219" s="9"/>
      <c r="D219" s="9"/>
      <c r="E219" s="9"/>
      <c r="F219" s="9"/>
      <c r="G219" s="9"/>
      <c r="H219" s="9" t="s">
        <v>113</v>
      </c>
      <c r="I219" s="10">
        <v>44805</v>
      </c>
      <c r="J219" s="9"/>
      <c r="K219" s="9"/>
      <c r="L219" s="9" t="s">
        <v>113</v>
      </c>
      <c r="M219" s="11"/>
      <c r="N219" s="9" t="s">
        <v>358</v>
      </c>
      <c r="O219" s="12">
        <v>22.37</v>
      </c>
      <c r="P219" s="12">
        <v>22.37</v>
      </c>
      <c r="Q219" s="12">
        <f t="shared" ref="Q219:Q228" si="8">ROUND(Q218+P219,5)</f>
        <v>22.37</v>
      </c>
    </row>
    <row r="220" spans="1:17" x14ac:dyDescent="0.25">
      <c r="A220" s="9"/>
      <c r="B220" s="9"/>
      <c r="C220" s="9"/>
      <c r="D220" s="9"/>
      <c r="E220" s="9"/>
      <c r="F220" s="9"/>
      <c r="G220" s="9"/>
      <c r="H220" s="9" t="s">
        <v>113</v>
      </c>
      <c r="I220" s="10">
        <v>44835</v>
      </c>
      <c r="J220" s="9"/>
      <c r="K220" s="9"/>
      <c r="L220" s="9" t="s">
        <v>113</v>
      </c>
      <c r="M220" s="11"/>
      <c r="N220" s="9" t="s">
        <v>358</v>
      </c>
      <c r="O220" s="12">
        <v>10.09</v>
      </c>
      <c r="P220" s="12">
        <v>10.09</v>
      </c>
      <c r="Q220" s="12">
        <f t="shared" si="8"/>
        <v>32.46</v>
      </c>
    </row>
    <row r="221" spans="1:17" x14ac:dyDescent="0.25">
      <c r="A221" s="9"/>
      <c r="B221" s="9"/>
      <c r="C221" s="9"/>
      <c r="D221" s="9"/>
      <c r="E221" s="9"/>
      <c r="F221" s="9"/>
      <c r="G221" s="9"/>
      <c r="H221" s="9" t="s">
        <v>113</v>
      </c>
      <c r="I221" s="10">
        <v>44866</v>
      </c>
      <c r="J221" s="9"/>
      <c r="K221" s="9"/>
      <c r="L221" s="9" t="s">
        <v>113</v>
      </c>
      <c r="M221" s="11"/>
      <c r="N221" s="9" t="s">
        <v>358</v>
      </c>
      <c r="O221" s="12">
        <v>71.84</v>
      </c>
      <c r="P221" s="12">
        <v>71.84</v>
      </c>
      <c r="Q221" s="12">
        <f t="shared" si="8"/>
        <v>104.3</v>
      </c>
    </row>
    <row r="222" spans="1:17" x14ac:dyDescent="0.25">
      <c r="A222" s="9"/>
      <c r="B222" s="9"/>
      <c r="C222" s="9"/>
      <c r="D222" s="9"/>
      <c r="E222" s="9"/>
      <c r="F222" s="9"/>
      <c r="G222" s="9"/>
      <c r="H222" s="9" t="s">
        <v>114</v>
      </c>
      <c r="I222" s="10">
        <v>44879</v>
      </c>
      <c r="J222" s="9"/>
      <c r="K222" s="9" t="s">
        <v>183</v>
      </c>
      <c r="L222" s="9" t="s">
        <v>290</v>
      </c>
      <c r="M222" s="11"/>
      <c r="N222" s="9" t="s">
        <v>362</v>
      </c>
      <c r="O222" s="12">
        <v>3</v>
      </c>
      <c r="P222" s="12">
        <v>3</v>
      </c>
      <c r="Q222" s="12">
        <f t="shared" si="8"/>
        <v>107.3</v>
      </c>
    </row>
    <row r="223" spans="1:17" x14ac:dyDescent="0.25">
      <c r="A223" s="9"/>
      <c r="B223" s="9"/>
      <c r="C223" s="9"/>
      <c r="D223" s="9"/>
      <c r="E223" s="9"/>
      <c r="F223" s="9"/>
      <c r="G223" s="9"/>
      <c r="H223" s="9" t="s">
        <v>113</v>
      </c>
      <c r="I223" s="10">
        <v>44896</v>
      </c>
      <c r="J223" s="9"/>
      <c r="K223" s="9"/>
      <c r="L223" s="9" t="s">
        <v>113</v>
      </c>
      <c r="M223" s="11"/>
      <c r="N223" s="9" t="s">
        <v>358</v>
      </c>
      <c r="O223" s="12">
        <v>85.99</v>
      </c>
      <c r="P223" s="12">
        <v>85.99</v>
      </c>
      <c r="Q223" s="12">
        <f t="shared" si="8"/>
        <v>193.29</v>
      </c>
    </row>
    <row r="224" spans="1:17" x14ac:dyDescent="0.25">
      <c r="A224" s="9"/>
      <c r="B224" s="9"/>
      <c r="C224" s="9"/>
      <c r="D224" s="9"/>
      <c r="E224" s="9"/>
      <c r="F224" s="9"/>
      <c r="G224" s="9"/>
      <c r="H224" s="9" t="s">
        <v>113</v>
      </c>
      <c r="I224" s="10">
        <v>44928</v>
      </c>
      <c r="J224" s="9"/>
      <c r="K224" s="9"/>
      <c r="L224" s="9" t="s">
        <v>113</v>
      </c>
      <c r="M224" s="11"/>
      <c r="N224" s="9" t="s">
        <v>358</v>
      </c>
      <c r="O224" s="12">
        <v>54.69</v>
      </c>
      <c r="P224" s="12">
        <v>54.69</v>
      </c>
      <c r="Q224" s="12">
        <f t="shared" si="8"/>
        <v>247.98</v>
      </c>
    </row>
    <row r="225" spans="1:17" x14ac:dyDescent="0.25">
      <c r="A225" s="9"/>
      <c r="B225" s="9"/>
      <c r="C225" s="9"/>
      <c r="D225" s="9"/>
      <c r="E225" s="9"/>
      <c r="F225" s="9"/>
      <c r="G225" s="9"/>
      <c r="H225" s="9" t="s">
        <v>113</v>
      </c>
      <c r="I225" s="10">
        <v>44958</v>
      </c>
      <c r="J225" s="9"/>
      <c r="K225" s="9"/>
      <c r="L225" s="9" t="s">
        <v>113</v>
      </c>
      <c r="M225" s="11"/>
      <c r="N225" s="9" t="s">
        <v>358</v>
      </c>
      <c r="O225" s="12">
        <v>112.76</v>
      </c>
      <c r="P225" s="12">
        <v>112.76</v>
      </c>
      <c r="Q225" s="12">
        <f t="shared" si="8"/>
        <v>360.74</v>
      </c>
    </row>
    <row r="226" spans="1:17" x14ac:dyDescent="0.25">
      <c r="A226" s="9"/>
      <c r="B226" s="9"/>
      <c r="C226" s="9"/>
      <c r="D226" s="9"/>
      <c r="E226" s="9"/>
      <c r="F226" s="9"/>
      <c r="G226" s="9"/>
      <c r="H226" s="9" t="s">
        <v>113</v>
      </c>
      <c r="I226" s="10">
        <v>44987</v>
      </c>
      <c r="J226" s="9"/>
      <c r="K226" s="9"/>
      <c r="L226" s="9" t="s">
        <v>113</v>
      </c>
      <c r="M226" s="11"/>
      <c r="N226" s="9" t="s">
        <v>358</v>
      </c>
      <c r="O226" s="12">
        <v>3.57</v>
      </c>
      <c r="P226" s="12">
        <v>3.57</v>
      </c>
      <c r="Q226" s="12">
        <f t="shared" si="8"/>
        <v>364.31</v>
      </c>
    </row>
    <row r="227" spans="1:17" x14ac:dyDescent="0.25">
      <c r="A227" s="9"/>
      <c r="B227" s="9"/>
      <c r="C227" s="9"/>
      <c r="D227" s="9"/>
      <c r="E227" s="9"/>
      <c r="F227" s="9"/>
      <c r="G227" s="9"/>
      <c r="H227" s="9" t="s">
        <v>113</v>
      </c>
      <c r="I227" s="10">
        <v>44992</v>
      </c>
      <c r="J227" s="9"/>
      <c r="K227" s="9"/>
      <c r="L227" s="9" t="s">
        <v>113</v>
      </c>
      <c r="M227" s="11"/>
      <c r="N227" s="9" t="s">
        <v>358</v>
      </c>
      <c r="O227" s="12">
        <v>91.83</v>
      </c>
      <c r="P227" s="12">
        <v>91.83</v>
      </c>
      <c r="Q227" s="12">
        <f t="shared" si="8"/>
        <v>456.14</v>
      </c>
    </row>
    <row r="228" spans="1:17" ht="15" thickBot="1" x14ac:dyDescent="0.3">
      <c r="A228" s="9"/>
      <c r="B228" s="9"/>
      <c r="C228" s="9"/>
      <c r="D228" s="9"/>
      <c r="E228" s="9"/>
      <c r="F228" s="9"/>
      <c r="G228" s="9"/>
      <c r="H228" s="9" t="s">
        <v>113</v>
      </c>
      <c r="I228" s="10">
        <v>45019</v>
      </c>
      <c r="J228" s="9"/>
      <c r="K228" s="9"/>
      <c r="L228" s="9" t="s">
        <v>113</v>
      </c>
      <c r="M228" s="11"/>
      <c r="N228" s="9" t="s">
        <v>358</v>
      </c>
      <c r="O228" s="12">
        <v>355.38</v>
      </c>
      <c r="P228" s="13">
        <v>355.38</v>
      </c>
      <c r="Q228" s="13">
        <f t="shared" si="8"/>
        <v>811.52</v>
      </c>
    </row>
    <row r="229" spans="1:17" x14ac:dyDescent="0.25">
      <c r="A229" s="9"/>
      <c r="B229" s="9"/>
      <c r="C229" s="9"/>
      <c r="D229" s="9"/>
      <c r="E229" s="9"/>
      <c r="F229" s="9" t="s">
        <v>90</v>
      </c>
      <c r="G229" s="9"/>
      <c r="H229" s="9"/>
      <c r="I229" s="10"/>
      <c r="J229" s="9"/>
      <c r="K229" s="9"/>
      <c r="L229" s="9"/>
      <c r="M229" s="9"/>
      <c r="N229" s="9"/>
      <c r="O229" s="12"/>
      <c r="P229" s="12">
        <f>ROUND(SUM(P218:P228),5)</f>
        <v>811.52</v>
      </c>
      <c r="Q229" s="12">
        <f>Q228</f>
        <v>811.52</v>
      </c>
    </row>
    <row r="230" spans="1:17" x14ac:dyDescent="0.25">
      <c r="A230" s="4"/>
      <c r="B230" s="4"/>
      <c r="C230" s="4"/>
      <c r="D230" s="4"/>
      <c r="E230" s="4"/>
      <c r="F230" s="4" t="s">
        <v>91</v>
      </c>
      <c r="G230" s="4"/>
      <c r="H230" s="4"/>
      <c r="I230" s="5"/>
      <c r="J230" s="4"/>
      <c r="K230" s="4"/>
      <c r="L230" s="4"/>
      <c r="M230" s="4"/>
      <c r="N230" s="4"/>
      <c r="O230" s="6"/>
      <c r="P230" s="6"/>
      <c r="Q230" s="6"/>
    </row>
    <row r="231" spans="1:17" ht="15" thickBot="1" x14ac:dyDescent="0.3">
      <c r="A231" s="8"/>
      <c r="B231" s="8"/>
      <c r="C231" s="8"/>
      <c r="D231" s="8"/>
      <c r="E231" s="8"/>
      <c r="F231" s="8"/>
      <c r="G231" s="9"/>
      <c r="H231" s="9" t="s">
        <v>115</v>
      </c>
      <c r="I231" s="10">
        <v>44984</v>
      </c>
      <c r="J231" s="9"/>
      <c r="K231" s="9"/>
      <c r="L231" s="9" t="s">
        <v>321</v>
      </c>
      <c r="M231" s="11"/>
      <c r="N231" s="9" t="s">
        <v>360</v>
      </c>
      <c r="O231" s="12">
        <v>6.44</v>
      </c>
      <c r="P231" s="13">
        <v>6.44</v>
      </c>
      <c r="Q231" s="13">
        <f>ROUND(Q230+P231,5)</f>
        <v>6.44</v>
      </c>
    </row>
    <row r="232" spans="1:17" x14ac:dyDescent="0.25">
      <c r="A232" s="9"/>
      <c r="B232" s="9"/>
      <c r="C232" s="9"/>
      <c r="D232" s="9"/>
      <c r="E232" s="9"/>
      <c r="F232" s="9" t="s">
        <v>92</v>
      </c>
      <c r="G232" s="9"/>
      <c r="H232" s="9"/>
      <c r="I232" s="10"/>
      <c r="J232" s="9"/>
      <c r="K232" s="9"/>
      <c r="L232" s="9"/>
      <c r="M232" s="9"/>
      <c r="N232" s="9"/>
      <c r="O232" s="12"/>
      <c r="P232" s="12">
        <f>ROUND(SUM(P230:P231),5)</f>
        <v>6.44</v>
      </c>
      <c r="Q232" s="12">
        <f>Q231</f>
        <v>6.44</v>
      </c>
    </row>
    <row r="233" spans="1:17" x14ac:dyDescent="0.25">
      <c r="A233" s="4"/>
      <c r="B233" s="4"/>
      <c r="C233" s="4"/>
      <c r="D233" s="4"/>
      <c r="E233" s="4"/>
      <c r="F233" s="4" t="s">
        <v>93</v>
      </c>
      <c r="G233" s="4"/>
      <c r="H233" s="4"/>
      <c r="I233" s="5"/>
      <c r="J233" s="4"/>
      <c r="K233" s="4"/>
      <c r="L233" s="4"/>
      <c r="M233" s="4"/>
      <c r="N233" s="4"/>
      <c r="O233" s="6"/>
      <c r="P233" s="6"/>
      <c r="Q233" s="6"/>
    </row>
    <row r="234" spans="1:17" x14ac:dyDescent="0.25">
      <c r="A234" s="9"/>
      <c r="B234" s="9"/>
      <c r="C234" s="9"/>
      <c r="D234" s="9"/>
      <c r="E234" s="9"/>
      <c r="F234" s="9"/>
      <c r="G234" s="9"/>
      <c r="H234" s="9" t="s">
        <v>115</v>
      </c>
      <c r="I234" s="10">
        <v>44816</v>
      </c>
      <c r="J234" s="9" t="s">
        <v>155</v>
      </c>
      <c r="K234" s="9" t="s">
        <v>170</v>
      </c>
      <c r="L234" s="9" t="s">
        <v>322</v>
      </c>
      <c r="M234" s="11"/>
      <c r="N234" s="9" t="s">
        <v>359</v>
      </c>
      <c r="O234" s="12">
        <v>198</v>
      </c>
      <c r="P234" s="12">
        <v>198</v>
      </c>
      <c r="Q234" s="12">
        <f t="shared" ref="Q234:Q243" si="9">ROUND(Q233+P234,5)</f>
        <v>198</v>
      </c>
    </row>
    <row r="235" spans="1:17" x14ac:dyDescent="0.25">
      <c r="A235" s="9"/>
      <c r="B235" s="9"/>
      <c r="C235" s="9"/>
      <c r="D235" s="9"/>
      <c r="E235" s="9"/>
      <c r="F235" s="9"/>
      <c r="G235" s="9"/>
      <c r="H235" s="9" t="s">
        <v>115</v>
      </c>
      <c r="I235" s="10">
        <v>44925</v>
      </c>
      <c r="J235" s="9" t="s">
        <v>156</v>
      </c>
      <c r="K235" s="9" t="s">
        <v>207</v>
      </c>
      <c r="L235" s="9" t="s">
        <v>323</v>
      </c>
      <c r="M235" s="11"/>
      <c r="N235" s="9" t="s">
        <v>359</v>
      </c>
      <c r="O235" s="12">
        <v>79</v>
      </c>
      <c r="P235" s="12">
        <v>79</v>
      </c>
      <c r="Q235" s="12">
        <f t="shared" si="9"/>
        <v>277</v>
      </c>
    </row>
    <row r="236" spans="1:17" x14ac:dyDescent="0.25">
      <c r="A236" s="9"/>
      <c r="B236" s="9"/>
      <c r="C236" s="9"/>
      <c r="D236" s="9"/>
      <c r="E236" s="9"/>
      <c r="F236" s="9"/>
      <c r="G236" s="9"/>
      <c r="H236" s="9" t="s">
        <v>115</v>
      </c>
      <c r="I236" s="10">
        <v>44925</v>
      </c>
      <c r="J236" s="9" t="s">
        <v>157</v>
      </c>
      <c r="K236" s="9" t="s">
        <v>208</v>
      </c>
      <c r="L236" s="9" t="s">
        <v>323</v>
      </c>
      <c r="M236" s="11"/>
      <c r="N236" s="9" t="s">
        <v>359</v>
      </c>
      <c r="O236" s="12">
        <v>79</v>
      </c>
      <c r="P236" s="12">
        <v>79</v>
      </c>
      <c r="Q236" s="12">
        <f t="shared" si="9"/>
        <v>356</v>
      </c>
    </row>
    <row r="237" spans="1:17" x14ac:dyDescent="0.25">
      <c r="A237" s="9"/>
      <c r="B237" s="9"/>
      <c r="C237" s="9"/>
      <c r="D237" s="9"/>
      <c r="E237" s="9"/>
      <c r="F237" s="9"/>
      <c r="G237" s="9"/>
      <c r="H237" s="9" t="s">
        <v>115</v>
      </c>
      <c r="I237" s="10">
        <v>44925</v>
      </c>
      <c r="J237" s="9" t="s">
        <v>158</v>
      </c>
      <c r="K237" s="9" t="s">
        <v>209</v>
      </c>
      <c r="L237" s="9" t="s">
        <v>323</v>
      </c>
      <c r="M237" s="11"/>
      <c r="N237" s="9" t="s">
        <v>359</v>
      </c>
      <c r="O237" s="12">
        <v>79</v>
      </c>
      <c r="P237" s="12">
        <v>79</v>
      </c>
      <c r="Q237" s="12">
        <f t="shared" si="9"/>
        <v>435</v>
      </c>
    </row>
    <row r="238" spans="1:17" x14ac:dyDescent="0.25">
      <c r="A238" s="9"/>
      <c r="B238" s="9"/>
      <c r="C238" s="9"/>
      <c r="D238" s="9"/>
      <c r="E238" s="9"/>
      <c r="F238" s="9"/>
      <c r="G238" s="9"/>
      <c r="H238" s="9" t="s">
        <v>115</v>
      </c>
      <c r="I238" s="10">
        <v>44925</v>
      </c>
      <c r="J238" s="9" t="s">
        <v>159</v>
      </c>
      <c r="K238" s="9" t="s">
        <v>210</v>
      </c>
      <c r="L238" s="9" t="s">
        <v>323</v>
      </c>
      <c r="M238" s="11" t="s">
        <v>63</v>
      </c>
      <c r="N238" s="9" t="s">
        <v>359</v>
      </c>
      <c r="O238" s="12">
        <v>0</v>
      </c>
      <c r="P238" s="12">
        <v>0</v>
      </c>
      <c r="Q238" s="12">
        <f t="shared" si="9"/>
        <v>435</v>
      </c>
    </row>
    <row r="239" spans="1:17" x14ac:dyDescent="0.25">
      <c r="A239" s="9"/>
      <c r="B239" s="9"/>
      <c r="C239" s="9"/>
      <c r="D239" s="9"/>
      <c r="E239" s="9"/>
      <c r="F239" s="9"/>
      <c r="G239" s="9"/>
      <c r="H239" s="9" t="s">
        <v>115</v>
      </c>
      <c r="I239" s="10">
        <v>44925</v>
      </c>
      <c r="J239" s="9" t="s">
        <v>160</v>
      </c>
      <c r="K239" s="9" t="s">
        <v>210</v>
      </c>
      <c r="L239" s="9" t="s">
        <v>323</v>
      </c>
      <c r="M239" s="11"/>
      <c r="N239" s="9" t="s">
        <v>359</v>
      </c>
      <c r="O239" s="12">
        <v>79</v>
      </c>
      <c r="P239" s="12">
        <v>79</v>
      </c>
      <c r="Q239" s="12">
        <f t="shared" si="9"/>
        <v>514</v>
      </c>
    </row>
    <row r="240" spans="1:17" x14ac:dyDescent="0.25">
      <c r="A240" s="9"/>
      <c r="B240" s="9"/>
      <c r="C240" s="9"/>
      <c r="D240" s="9"/>
      <c r="E240" s="9"/>
      <c r="F240" s="9"/>
      <c r="G240" s="9"/>
      <c r="H240" s="9" t="s">
        <v>116</v>
      </c>
      <c r="I240" s="10">
        <v>44925</v>
      </c>
      <c r="J240" s="9" t="s">
        <v>161</v>
      </c>
      <c r="K240" s="9" t="s">
        <v>210</v>
      </c>
      <c r="L240" s="9" t="s">
        <v>324</v>
      </c>
      <c r="M240" s="11"/>
      <c r="N240" s="9" t="s">
        <v>359</v>
      </c>
      <c r="O240" s="12">
        <v>79</v>
      </c>
      <c r="P240" s="12">
        <v>79</v>
      </c>
      <c r="Q240" s="12">
        <f t="shared" si="9"/>
        <v>593</v>
      </c>
    </row>
    <row r="241" spans="1:17" x14ac:dyDescent="0.25">
      <c r="A241" s="9"/>
      <c r="B241" s="9"/>
      <c r="C241" s="9"/>
      <c r="D241" s="9"/>
      <c r="E241" s="9"/>
      <c r="F241" s="9"/>
      <c r="G241" s="9"/>
      <c r="H241" s="9" t="s">
        <v>115</v>
      </c>
      <c r="I241" s="10">
        <v>44962</v>
      </c>
      <c r="J241" s="9" t="s">
        <v>162</v>
      </c>
      <c r="K241" s="9" t="s">
        <v>211</v>
      </c>
      <c r="L241" s="9" t="s">
        <v>323</v>
      </c>
      <c r="M241" s="11"/>
      <c r="N241" s="9" t="s">
        <v>359</v>
      </c>
      <c r="O241" s="12">
        <v>79</v>
      </c>
      <c r="P241" s="12">
        <v>79</v>
      </c>
      <c r="Q241" s="12">
        <f t="shared" si="9"/>
        <v>672</v>
      </c>
    </row>
    <row r="242" spans="1:17" x14ac:dyDescent="0.25">
      <c r="A242" s="9"/>
      <c r="B242" s="9"/>
      <c r="C242" s="9"/>
      <c r="D242" s="9"/>
      <c r="E242" s="9"/>
      <c r="F242" s="9"/>
      <c r="G242" s="9"/>
      <c r="H242" s="9" t="s">
        <v>115</v>
      </c>
      <c r="I242" s="10">
        <v>44962</v>
      </c>
      <c r="J242" s="9" t="s">
        <v>163</v>
      </c>
      <c r="K242" s="9" t="s">
        <v>212</v>
      </c>
      <c r="L242" s="9" t="s">
        <v>323</v>
      </c>
      <c r="M242" s="11"/>
      <c r="N242" s="9" t="s">
        <v>359</v>
      </c>
      <c r="O242" s="12">
        <v>79</v>
      </c>
      <c r="P242" s="12">
        <v>79</v>
      </c>
      <c r="Q242" s="12">
        <f t="shared" si="9"/>
        <v>751</v>
      </c>
    </row>
    <row r="243" spans="1:17" ht="15" thickBot="1" x14ac:dyDescent="0.3">
      <c r="A243" s="9"/>
      <c r="B243" s="9"/>
      <c r="C243" s="9"/>
      <c r="D243" s="9"/>
      <c r="E243" s="9"/>
      <c r="F243" s="9"/>
      <c r="G243" s="9"/>
      <c r="H243" s="9" t="s">
        <v>116</v>
      </c>
      <c r="I243" s="10">
        <v>44989</v>
      </c>
      <c r="J243" s="9" t="s">
        <v>164</v>
      </c>
      <c r="K243" s="9" t="s">
        <v>210</v>
      </c>
      <c r="L243" s="9" t="s">
        <v>325</v>
      </c>
      <c r="M243" s="11"/>
      <c r="N243" s="9" t="s">
        <v>359</v>
      </c>
      <c r="O243" s="12">
        <v>-79</v>
      </c>
      <c r="P243" s="13">
        <v>-79</v>
      </c>
      <c r="Q243" s="13">
        <f t="shared" si="9"/>
        <v>672</v>
      </c>
    </row>
    <row r="244" spans="1:17" x14ac:dyDescent="0.25">
      <c r="A244" s="9"/>
      <c r="B244" s="9"/>
      <c r="C244" s="9"/>
      <c r="D244" s="9"/>
      <c r="E244" s="9"/>
      <c r="F244" s="9" t="s">
        <v>94</v>
      </c>
      <c r="G244" s="9"/>
      <c r="H244" s="9"/>
      <c r="I244" s="10"/>
      <c r="J244" s="9"/>
      <c r="K244" s="9"/>
      <c r="L244" s="9"/>
      <c r="M244" s="9"/>
      <c r="N244" s="9"/>
      <c r="O244" s="12"/>
      <c r="P244" s="12">
        <f>ROUND(SUM(P233:P243),5)</f>
        <v>672</v>
      </c>
      <c r="Q244" s="12">
        <f>Q243</f>
        <v>672</v>
      </c>
    </row>
    <row r="245" spans="1:17" x14ac:dyDescent="0.25">
      <c r="A245" s="4"/>
      <c r="B245" s="4"/>
      <c r="C245" s="4"/>
      <c r="D245" s="4"/>
      <c r="E245" s="4"/>
      <c r="F245" s="4" t="s">
        <v>95</v>
      </c>
      <c r="G245" s="4"/>
      <c r="H245" s="4"/>
      <c r="I245" s="5"/>
      <c r="J245" s="4"/>
      <c r="K245" s="4"/>
      <c r="L245" s="4"/>
      <c r="M245" s="4"/>
      <c r="N245" s="4"/>
      <c r="O245" s="6"/>
      <c r="P245" s="6"/>
      <c r="Q245" s="6"/>
    </row>
    <row r="246" spans="1:17" ht="15" thickBot="1" x14ac:dyDescent="0.3">
      <c r="A246" s="8"/>
      <c r="B246" s="8"/>
      <c r="C246" s="8"/>
      <c r="D246" s="8"/>
      <c r="E246" s="8"/>
      <c r="F246" s="8"/>
      <c r="G246" s="9"/>
      <c r="H246" s="9" t="s">
        <v>114</v>
      </c>
      <c r="I246" s="10">
        <v>44925</v>
      </c>
      <c r="J246" s="9"/>
      <c r="K246" s="9" t="s">
        <v>213</v>
      </c>
      <c r="L246" s="9"/>
      <c r="M246" s="11"/>
      <c r="N246" s="9" t="s">
        <v>362</v>
      </c>
      <c r="O246" s="12">
        <v>100</v>
      </c>
      <c r="P246" s="14">
        <v>100</v>
      </c>
      <c r="Q246" s="14">
        <f>ROUND(Q245+P246,5)</f>
        <v>100</v>
      </c>
    </row>
    <row r="247" spans="1:17" ht="15" thickBot="1" x14ac:dyDescent="0.3">
      <c r="A247" s="9"/>
      <c r="B247" s="9"/>
      <c r="C247" s="9"/>
      <c r="D247" s="9"/>
      <c r="E247" s="9"/>
      <c r="F247" s="9" t="s">
        <v>96</v>
      </c>
      <c r="G247" s="9"/>
      <c r="H247" s="9"/>
      <c r="I247" s="10"/>
      <c r="J247" s="9"/>
      <c r="K247" s="9"/>
      <c r="L247" s="9"/>
      <c r="M247" s="9"/>
      <c r="N247" s="9"/>
      <c r="O247" s="12"/>
      <c r="P247" s="15">
        <f>ROUND(SUM(P245:P246),5)</f>
        <v>100</v>
      </c>
      <c r="Q247" s="15">
        <f>Q246</f>
        <v>100</v>
      </c>
    </row>
    <row r="248" spans="1:17" x14ac:dyDescent="0.25">
      <c r="A248" s="9"/>
      <c r="B248" s="9"/>
      <c r="C248" s="9"/>
      <c r="D248" s="9"/>
      <c r="E248" s="9" t="s">
        <v>97</v>
      </c>
      <c r="F248" s="9"/>
      <c r="G248" s="9"/>
      <c r="H248" s="9"/>
      <c r="I248" s="10"/>
      <c r="J248" s="9"/>
      <c r="K248" s="9"/>
      <c r="L248" s="9"/>
      <c r="M248" s="9"/>
      <c r="N248" s="9"/>
      <c r="O248" s="12"/>
      <c r="P248" s="12">
        <f>ROUND(P229+P232+P244+P247,5)</f>
        <v>1589.96</v>
      </c>
      <c r="Q248" s="12">
        <f>ROUND(Q229+Q232+Q244+Q247,5)</f>
        <v>1589.96</v>
      </c>
    </row>
    <row r="249" spans="1:17" x14ac:dyDescent="0.25">
      <c r="A249" s="4"/>
      <c r="B249" s="4"/>
      <c r="C249" s="4"/>
      <c r="D249" s="4"/>
      <c r="E249" s="4" t="s">
        <v>98</v>
      </c>
      <c r="F249" s="4"/>
      <c r="G249" s="4"/>
      <c r="H249" s="4"/>
      <c r="I249" s="5"/>
      <c r="J249" s="4"/>
      <c r="K249" s="4"/>
      <c r="L249" s="4"/>
      <c r="M249" s="4"/>
      <c r="N249" s="4"/>
      <c r="O249" s="6"/>
      <c r="P249" s="6"/>
      <c r="Q249" s="6"/>
    </row>
    <row r="250" spans="1:17" x14ac:dyDescent="0.25">
      <c r="A250" s="4"/>
      <c r="B250" s="4"/>
      <c r="C250" s="4"/>
      <c r="D250" s="4"/>
      <c r="E250" s="4"/>
      <c r="F250" s="4" t="s">
        <v>99</v>
      </c>
      <c r="G250" s="4"/>
      <c r="H250" s="4"/>
      <c r="I250" s="5"/>
      <c r="J250" s="4"/>
      <c r="K250" s="4"/>
      <c r="L250" s="4"/>
      <c r="M250" s="4"/>
      <c r="N250" s="4"/>
      <c r="O250" s="6"/>
      <c r="P250" s="6"/>
      <c r="Q250" s="6"/>
    </row>
    <row r="251" spans="1:17" ht="15" thickBot="1" x14ac:dyDescent="0.3">
      <c r="A251" s="8"/>
      <c r="B251" s="8"/>
      <c r="C251" s="8"/>
      <c r="D251" s="8"/>
      <c r="E251" s="8"/>
      <c r="F251" s="8"/>
      <c r="G251" s="9"/>
      <c r="H251" s="9" t="s">
        <v>115</v>
      </c>
      <c r="I251" s="10">
        <v>45004</v>
      </c>
      <c r="J251" s="9" t="s">
        <v>165</v>
      </c>
      <c r="K251" s="9" t="s">
        <v>214</v>
      </c>
      <c r="L251" s="9" t="s">
        <v>326</v>
      </c>
      <c r="M251" s="11"/>
      <c r="N251" s="9" t="s">
        <v>359</v>
      </c>
      <c r="O251" s="12">
        <v>2750</v>
      </c>
      <c r="P251" s="13">
        <v>2750</v>
      </c>
      <c r="Q251" s="13">
        <f>ROUND(Q250+P251,5)</f>
        <v>2750</v>
      </c>
    </row>
    <row r="252" spans="1:17" x14ac:dyDescent="0.25">
      <c r="A252" s="9"/>
      <c r="B252" s="9"/>
      <c r="C252" s="9"/>
      <c r="D252" s="9"/>
      <c r="E252" s="9"/>
      <c r="F252" s="9" t="s">
        <v>100</v>
      </c>
      <c r="G252" s="9"/>
      <c r="H252" s="9"/>
      <c r="I252" s="10"/>
      <c r="J252" s="9"/>
      <c r="K252" s="9"/>
      <c r="L252" s="9"/>
      <c r="M252" s="9"/>
      <c r="N252" s="9"/>
      <c r="O252" s="12"/>
      <c r="P252" s="12">
        <f>ROUND(SUM(P250:P251),5)</f>
        <v>2750</v>
      </c>
      <c r="Q252" s="12">
        <f>Q251</f>
        <v>2750</v>
      </c>
    </row>
    <row r="253" spans="1:17" x14ac:dyDescent="0.25">
      <c r="A253" s="4"/>
      <c r="B253" s="4"/>
      <c r="C253" s="4"/>
      <c r="D253" s="4"/>
      <c r="E253" s="4"/>
      <c r="F253" s="4" t="s">
        <v>101</v>
      </c>
      <c r="G253" s="4"/>
      <c r="H253" s="4"/>
      <c r="I253" s="5"/>
      <c r="J253" s="4"/>
      <c r="K253" s="4"/>
      <c r="L253" s="4"/>
      <c r="M253" s="4"/>
      <c r="N253" s="4"/>
      <c r="O253" s="6"/>
      <c r="P253" s="6"/>
      <c r="Q253" s="6"/>
    </row>
    <row r="254" spans="1:17" x14ac:dyDescent="0.25">
      <c r="A254" s="9"/>
      <c r="B254" s="9"/>
      <c r="C254" s="9"/>
      <c r="D254" s="9"/>
      <c r="E254" s="9"/>
      <c r="F254" s="9"/>
      <c r="G254" s="9"/>
      <c r="H254" s="9" t="s">
        <v>114</v>
      </c>
      <c r="I254" s="10">
        <v>44973</v>
      </c>
      <c r="J254" s="9"/>
      <c r="K254" s="9" t="s">
        <v>215</v>
      </c>
      <c r="L254" s="9" t="s">
        <v>327</v>
      </c>
      <c r="M254" s="11"/>
      <c r="N254" s="9" t="s">
        <v>362</v>
      </c>
      <c r="O254" s="12">
        <v>1834.5</v>
      </c>
      <c r="P254" s="12">
        <v>1834.5</v>
      </c>
      <c r="Q254" s="12">
        <f t="shared" ref="Q254:Q282" si="10">ROUND(Q253+P254,5)</f>
        <v>1834.5</v>
      </c>
    </row>
    <row r="255" spans="1:17" x14ac:dyDescent="0.25">
      <c r="A255" s="9"/>
      <c r="B255" s="9"/>
      <c r="C255" s="9"/>
      <c r="D255" s="9"/>
      <c r="E255" s="9"/>
      <c r="F255" s="9"/>
      <c r="G255" s="9"/>
      <c r="H255" s="9" t="s">
        <v>114</v>
      </c>
      <c r="I255" s="10">
        <v>44981</v>
      </c>
      <c r="J255" s="9"/>
      <c r="K255" s="9" t="s">
        <v>216</v>
      </c>
      <c r="L255" s="9" t="s">
        <v>328</v>
      </c>
      <c r="M255" s="11"/>
      <c r="N255" s="9" t="s">
        <v>362</v>
      </c>
      <c r="O255" s="12">
        <v>118.4</v>
      </c>
      <c r="P255" s="12">
        <v>118.4</v>
      </c>
      <c r="Q255" s="12">
        <f t="shared" si="10"/>
        <v>1952.9</v>
      </c>
    </row>
    <row r="256" spans="1:17" x14ac:dyDescent="0.25">
      <c r="A256" s="9"/>
      <c r="B256" s="9"/>
      <c r="C256" s="9"/>
      <c r="D256" s="9"/>
      <c r="E256" s="9"/>
      <c r="F256" s="9"/>
      <c r="G256" s="9"/>
      <c r="H256" s="9" t="s">
        <v>115</v>
      </c>
      <c r="I256" s="10">
        <v>44999</v>
      </c>
      <c r="J256" s="9" t="s">
        <v>166</v>
      </c>
      <c r="K256" s="9" t="s">
        <v>207</v>
      </c>
      <c r="L256" s="9" t="s">
        <v>329</v>
      </c>
      <c r="M256" s="11"/>
      <c r="N256" s="9" t="s">
        <v>359</v>
      </c>
      <c r="O256" s="12">
        <v>203.72</v>
      </c>
      <c r="P256" s="12">
        <v>203.72</v>
      </c>
      <c r="Q256" s="12">
        <f t="shared" si="10"/>
        <v>2156.62</v>
      </c>
    </row>
    <row r="257" spans="1:17" x14ac:dyDescent="0.25">
      <c r="A257" s="9"/>
      <c r="B257" s="9"/>
      <c r="C257" s="9"/>
      <c r="D257" s="9"/>
      <c r="E257" s="9"/>
      <c r="F257" s="9"/>
      <c r="G257" s="9"/>
      <c r="H257" s="9" t="s">
        <v>115</v>
      </c>
      <c r="I257" s="10">
        <v>45001</v>
      </c>
      <c r="J257" s="9" t="s">
        <v>122</v>
      </c>
      <c r="K257" s="9" t="s">
        <v>217</v>
      </c>
      <c r="L257" s="9" t="s">
        <v>330</v>
      </c>
      <c r="M257" s="11"/>
      <c r="N257" s="9" t="s">
        <v>358</v>
      </c>
      <c r="O257" s="12">
        <v>1000</v>
      </c>
      <c r="P257" s="12">
        <v>1000</v>
      </c>
      <c r="Q257" s="12">
        <f t="shared" si="10"/>
        <v>3156.62</v>
      </c>
    </row>
    <row r="258" spans="1:17" x14ac:dyDescent="0.25">
      <c r="A258" s="9"/>
      <c r="B258" s="9"/>
      <c r="C258" s="9"/>
      <c r="D258" s="9"/>
      <c r="E258" s="9"/>
      <c r="F258" s="9"/>
      <c r="G258" s="9"/>
      <c r="H258" s="9" t="s">
        <v>115</v>
      </c>
      <c r="I258" s="10">
        <v>45001</v>
      </c>
      <c r="J258" s="9" t="s">
        <v>122</v>
      </c>
      <c r="K258" s="9" t="s">
        <v>172</v>
      </c>
      <c r="L258" s="9" t="s">
        <v>331</v>
      </c>
      <c r="M258" s="11"/>
      <c r="N258" s="9" t="s">
        <v>359</v>
      </c>
      <c r="O258" s="12">
        <v>29.92</v>
      </c>
      <c r="P258" s="12">
        <v>29.92</v>
      </c>
      <c r="Q258" s="12">
        <f t="shared" si="10"/>
        <v>3186.54</v>
      </c>
    </row>
    <row r="259" spans="1:17" x14ac:dyDescent="0.25">
      <c r="A259" s="9"/>
      <c r="B259" s="9"/>
      <c r="C259" s="9"/>
      <c r="D259" s="9"/>
      <c r="E259" s="9"/>
      <c r="F259" s="9"/>
      <c r="G259" s="9"/>
      <c r="H259" s="9" t="s">
        <v>114</v>
      </c>
      <c r="I259" s="10">
        <v>45001</v>
      </c>
      <c r="J259" s="9"/>
      <c r="K259" s="9" t="s">
        <v>218</v>
      </c>
      <c r="L259" s="9" t="s">
        <v>332</v>
      </c>
      <c r="M259" s="11"/>
      <c r="N259" s="9" t="s">
        <v>362</v>
      </c>
      <c r="O259" s="12">
        <v>574.88</v>
      </c>
      <c r="P259" s="12">
        <v>574.88</v>
      </c>
      <c r="Q259" s="12">
        <f t="shared" si="10"/>
        <v>3761.42</v>
      </c>
    </row>
    <row r="260" spans="1:17" x14ac:dyDescent="0.25">
      <c r="A260" s="9"/>
      <c r="B260" s="9"/>
      <c r="C260" s="9"/>
      <c r="D260" s="9"/>
      <c r="E260" s="9"/>
      <c r="F260" s="9"/>
      <c r="G260" s="9"/>
      <c r="H260" s="9" t="s">
        <v>114</v>
      </c>
      <c r="I260" s="10">
        <v>45001</v>
      </c>
      <c r="J260" s="9"/>
      <c r="K260" s="9" t="s">
        <v>219</v>
      </c>
      <c r="L260" s="9" t="s">
        <v>333</v>
      </c>
      <c r="M260" s="11"/>
      <c r="N260" s="9" t="s">
        <v>362</v>
      </c>
      <c r="O260" s="12">
        <v>72.56</v>
      </c>
      <c r="P260" s="12">
        <v>72.56</v>
      </c>
      <c r="Q260" s="12">
        <f t="shared" si="10"/>
        <v>3833.98</v>
      </c>
    </row>
    <row r="261" spans="1:17" x14ac:dyDescent="0.25">
      <c r="A261" s="9"/>
      <c r="B261" s="9"/>
      <c r="C261" s="9"/>
      <c r="D261" s="9"/>
      <c r="E261" s="9"/>
      <c r="F261" s="9"/>
      <c r="G261" s="9"/>
      <c r="H261" s="9" t="s">
        <v>114</v>
      </c>
      <c r="I261" s="10">
        <v>45001</v>
      </c>
      <c r="J261" s="9"/>
      <c r="K261" s="9" t="s">
        <v>185</v>
      </c>
      <c r="L261" s="9" t="s">
        <v>334</v>
      </c>
      <c r="M261" s="11"/>
      <c r="N261" s="9" t="s">
        <v>362</v>
      </c>
      <c r="O261" s="12">
        <v>452.08</v>
      </c>
      <c r="P261" s="12">
        <v>452.08</v>
      </c>
      <c r="Q261" s="12">
        <f t="shared" si="10"/>
        <v>4286.0600000000004</v>
      </c>
    </row>
    <row r="262" spans="1:17" x14ac:dyDescent="0.25">
      <c r="A262" s="9"/>
      <c r="B262" s="9"/>
      <c r="C262" s="9"/>
      <c r="D262" s="9"/>
      <c r="E262" s="9"/>
      <c r="F262" s="9"/>
      <c r="G262" s="9"/>
      <c r="H262" s="9" t="s">
        <v>115</v>
      </c>
      <c r="I262" s="10">
        <v>45002</v>
      </c>
      <c r="J262" s="9" t="s">
        <v>122</v>
      </c>
      <c r="K262" s="9" t="s">
        <v>172</v>
      </c>
      <c r="L262" s="9" t="s">
        <v>335</v>
      </c>
      <c r="M262" s="11"/>
      <c r="N262" s="9" t="s">
        <v>359</v>
      </c>
      <c r="O262" s="12">
        <v>135.41999999999999</v>
      </c>
      <c r="P262" s="12">
        <v>135.41999999999999</v>
      </c>
      <c r="Q262" s="12">
        <f t="shared" si="10"/>
        <v>4421.4799999999996</v>
      </c>
    </row>
    <row r="263" spans="1:17" x14ac:dyDescent="0.25">
      <c r="A263" s="9"/>
      <c r="B263" s="9"/>
      <c r="C263" s="9"/>
      <c r="D263" s="9"/>
      <c r="E263" s="9"/>
      <c r="F263" s="9"/>
      <c r="G263" s="9"/>
      <c r="H263" s="9" t="s">
        <v>114</v>
      </c>
      <c r="I263" s="10">
        <v>45005</v>
      </c>
      <c r="J263" s="9"/>
      <c r="K263" s="9" t="s">
        <v>219</v>
      </c>
      <c r="L263" s="9" t="s">
        <v>336</v>
      </c>
      <c r="M263" s="11"/>
      <c r="N263" s="9" t="s">
        <v>362</v>
      </c>
      <c r="O263" s="12">
        <v>87.28</v>
      </c>
      <c r="P263" s="12">
        <v>87.28</v>
      </c>
      <c r="Q263" s="12">
        <f t="shared" si="10"/>
        <v>4508.76</v>
      </c>
    </row>
    <row r="264" spans="1:17" x14ac:dyDescent="0.25">
      <c r="A264" s="9"/>
      <c r="B264" s="9"/>
      <c r="C264" s="9"/>
      <c r="D264" s="9"/>
      <c r="E264" s="9"/>
      <c r="F264" s="9"/>
      <c r="G264" s="9"/>
      <c r="H264" s="9" t="s">
        <v>114</v>
      </c>
      <c r="I264" s="10">
        <v>45005</v>
      </c>
      <c r="J264" s="9"/>
      <c r="K264" s="9" t="s">
        <v>215</v>
      </c>
      <c r="L264" s="9" t="s">
        <v>337</v>
      </c>
      <c r="M264" s="11"/>
      <c r="N264" s="9" t="s">
        <v>362</v>
      </c>
      <c r="O264" s="12">
        <v>2084.5</v>
      </c>
      <c r="P264" s="12">
        <v>2084.5</v>
      </c>
      <c r="Q264" s="12">
        <f t="shared" si="10"/>
        <v>6593.26</v>
      </c>
    </row>
    <row r="265" spans="1:17" x14ac:dyDescent="0.25">
      <c r="A265" s="9"/>
      <c r="B265" s="9"/>
      <c r="C265" s="9"/>
      <c r="D265" s="9"/>
      <c r="E265" s="9"/>
      <c r="F265" s="9"/>
      <c r="G265" s="9"/>
      <c r="H265" s="9" t="s">
        <v>114</v>
      </c>
      <c r="I265" s="10">
        <v>45005</v>
      </c>
      <c r="J265" s="9"/>
      <c r="K265" s="9" t="s">
        <v>220</v>
      </c>
      <c r="L265" s="9" t="s">
        <v>338</v>
      </c>
      <c r="M265" s="11"/>
      <c r="N265" s="9" t="s">
        <v>362</v>
      </c>
      <c r="O265" s="12">
        <v>45.31</v>
      </c>
      <c r="P265" s="12">
        <v>45.31</v>
      </c>
      <c r="Q265" s="12">
        <f t="shared" si="10"/>
        <v>6638.57</v>
      </c>
    </row>
    <row r="266" spans="1:17" x14ac:dyDescent="0.25">
      <c r="A266" s="9"/>
      <c r="B266" s="9"/>
      <c r="C266" s="9"/>
      <c r="D266" s="9"/>
      <c r="E266" s="9"/>
      <c r="F266" s="9"/>
      <c r="G266" s="9"/>
      <c r="H266" s="9" t="s">
        <v>114</v>
      </c>
      <c r="I266" s="10">
        <v>45005</v>
      </c>
      <c r="J266" s="9"/>
      <c r="K266" s="9" t="s">
        <v>219</v>
      </c>
      <c r="L266" s="9" t="s">
        <v>339</v>
      </c>
      <c r="M266" s="11"/>
      <c r="N266" s="9" t="s">
        <v>362</v>
      </c>
      <c r="O266" s="12">
        <v>9.92</v>
      </c>
      <c r="P266" s="12">
        <v>9.92</v>
      </c>
      <c r="Q266" s="12">
        <f t="shared" si="10"/>
        <v>6648.49</v>
      </c>
    </row>
    <row r="267" spans="1:17" x14ac:dyDescent="0.25">
      <c r="A267" s="9"/>
      <c r="B267" s="9"/>
      <c r="C267" s="9"/>
      <c r="D267" s="9"/>
      <c r="E267" s="9"/>
      <c r="F267" s="9"/>
      <c r="G267" s="9"/>
      <c r="H267" s="9" t="s">
        <v>114</v>
      </c>
      <c r="I267" s="10">
        <v>45005</v>
      </c>
      <c r="J267" s="9"/>
      <c r="K267" s="9" t="s">
        <v>185</v>
      </c>
      <c r="L267" s="9" t="s">
        <v>340</v>
      </c>
      <c r="M267" s="11"/>
      <c r="N267" s="9" t="s">
        <v>362</v>
      </c>
      <c r="O267" s="12">
        <v>26.36</v>
      </c>
      <c r="P267" s="12">
        <v>26.36</v>
      </c>
      <c r="Q267" s="12">
        <f t="shared" si="10"/>
        <v>6674.85</v>
      </c>
    </row>
    <row r="268" spans="1:17" x14ac:dyDescent="0.25">
      <c r="A268" s="9"/>
      <c r="B268" s="9"/>
      <c r="C268" s="9"/>
      <c r="D268" s="9"/>
      <c r="E268" s="9"/>
      <c r="F268" s="9"/>
      <c r="G268" s="9"/>
      <c r="H268" s="9" t="s">
        <v>114</v>
      </c>
      <c r="I268" s="10">
        <v>45005</v>
      </c>
      <c r="J268" s="9"/>
      <c r="K268" s="9" t="s">
        <v>221</v>
      </c>
      <c r="L268" s="9" t="s">
        <v>341</v>
      </c>
      <c r="M268" s="11"/>
      <c r="N268" s="9" t="s">
        <v>362</v>
      </c>
      <c r="O268" s="12">
        <v>226.52</v>
      </c>
      <c r="P268" s="12">
        <v>226.52</v>
      </c>
      <c r="Q268" s="12">
        <f t="shared" si="10"/>
        <v>6901.37</v>
      </c>
    </row>
    <row r="269" spans="1:17" x14ac:dyDescent="0.25">
      <c r="A269" s="9"/>
      <c r="B269" s="9"/>
      <c r="C269" s="9"/>
      <c r="D269" s="9"/>
      <c r="E269" s="9"/>
      <c r="F269" s="9"/>
      <c r="G269" s="9"/>
      <c r="H269" s="9" t="s">
        <v>114</v>
      </c>
      <c r="I269" s="10">
        <v>45005</v>
      </c>
      <c r="J269" s="9"/>
      <c r="K269" s="9" t="s">
        <v>172</v>
      </c>
      <c r="L269" s="9" t="s">
        <v>338</v>
      </c>
      <c r="M269" s="11"/>
      <c r="N269" s="9" t="s">
        <v>362</v>
      </c>
      <c r="O269" s="12">
        <v>27.39</v>
      </c>
      <c r="P269" s="12">
        <v>27.39</v>
      </c>
      <c r="Q269" s="12">
        <f t="shared" si="10"/>
        <v>6928.76</v>
      </c>
    </row>
    <row r="270" spans="1:17" x14ac:dyDescent="0.25">
      <c r="A270" s="9"/>
      <c r="B270" s="9"/>
      <c r="C270" s="9"/>
      <c r="D270" s="9"/>
      <c r="E270" s="9"/>
      <c r="F270" s="9"/>
      <c r="G270" s="9"/>
      <c r="H270" s="9" t="s">
        <v>114</v>
      </c>
      <c r="I270" s="10">
        <v>45005</v>
      </c>
      <c r="J270" s="9"/>
      <c r="K270" s="9" t="s">
        <v>222</v>
      </c>
      <c r="L270" s="9" t="s">
        <v>342</v>
      </c>
      <c r="M270" s="11"/>
      <c r="N270" s="9" t="s">
        <v>362</v>
      </c>
      <c r="O270" s="12">
        <v>648</v>
      </c>
      <c r="P270" s="12">
        <v>648</v>
      </c>
      <c r="Q270" s="12">
        <f t="shared" si="10"/>
        <v>7576.76</v>
      </c>
    </row>
    <row r="271" spans="1:17" x14ac:dyDescent="0.25">
      <c r="A271" s="9"/>
      <c r="B271" s="9"/>
      <c r="C271" s="9"/>
      <c r="D271" s="9"/>
      <c r="E271" s="9"/>
      <c r="F271" s="9"/>
      <c r="G271" s="9"/>
      <c r="H271" s="9" t="s">
        <v>114</v>
      </c>
      <c r="I271" s="10">
        <v>45005</v>
      </c>
      <c r="J271" s="9"/>
      <c r="K271" s="9" t="s">
        <v>223</v>
      </c>
      <c r="L271" s="9" t="s">
        <v>343</v>
      </c>
      <c r="M271" s="11"/>
      <c r="N271" s="9" t="s">
        <v>362</v>
      </c>
      <c r="O271" s="12">
        <v>134.91999999999999</v>
      </c>
      <c r="P271" s="12">
        <v>134.91999999999999</v>
      </c>
      <c r="Q271" s="12">
        <f t="shared" si="10"/>
        <v>7711.68</v>
      </c>
    </row>
    <row r="272" spans="1:17" x14ac:dyDescent="0.25">
      <c r="A272" s="9"/>
      <c r="B272" s="9"/>
      <c r="C272" s="9"/>
      <c r="D272" s="9"/>
      <c r="E272" s="9"/>
      <c r="F272" s="9"/>
      <c r="G272" s="9"/>
      <c r="H272" s="9" t="s">
        <v>114</v>
      </c>
      <c r="I272" s="10">
        <v>45005</v>
      </c>
      <c r="J272" s="9"/>
      <c r="K272" s="9" t="s">
        <v>221</v>
      </c>
      <c r="L272" s="9" t="s">
        <v>341</v>
      </c>
      <c r="M272" s="11"/>
      <c r="N272" s="9" t="s">
        <v>362</v>
      </c>
      <c r="O272" s="12">
        <v>470</v>
      </c>
      <c r="P272" s="12">
        <v>470</v>
      </c>
      <c r="Q272" s="12">
        <f t="shared" si="10"/>
        <v>8181.68</v>
      </c>
    </row>
    <row r="273" spans="1:17" x14ac:dyDescent="0.25">
      <c r="A273" s="9"/>
      <c r="B273" s="9"/>
      <c r="C273" s="9"/>
      <c r="D273" s="9"/>
      <c r="E273" s="9"/>
      <c r="F273" s="9"/>
      <c r="G273" s="9"/>
      <c r="H273" s="9" t="s">
        <v>114</v>
      </c>
      <c r="I273" s="10">
        <v>45005</v>
      </c>
      <c r="J273" s="9"/>
      <c r="K273" s="9" t="s">
        <v>224</v>
      </c>
      <c r="L273" s="9" t="s">
        <v>344</v>
      </c>
      <c r="M273" s="11"/>
      <c r="N273" s="9" t="s">
        <v>362</v>
      </c>
      <c r="O273" s="12">
        <v>299.99</v>
      </c>
      <c r="P273" s="12">
        <v>299.99</v>
      </c>
      <c r="Q273" s="12">
        <f t="shared" si="10"/>
        <v>8481.67</v>
      </c>
    </row>
    <row r="274" spans="1:17" x14ac:dyDescent="0.25">
      <c r="A274" s="9"/>
      <c r="B274" s="9"/>
      <c r="C274" s="9"/>
      <c r="D274" s="9"/>
      <c r="E274" s="9"/>
      <c r="F274" s="9"/>
      <c r="G274" s="9"/>
      <c r="H274" s="9" t="s">
        <v>114</v>
      </c>
      <c r="I274" s="10">
        <v>45005</v>
      </c>
      <c r="J274" s="9"/>
      <c r="K274" s="9" t="s">
        <v>223</v>
      </c>
      <c r="L274" s="9" t="s">
        <v>345</v>
      </c>
      <c r="M274" s="11"/>
      <c r="N274" s="9" t="s">
        <v>362</v>
      </c>
      <c r="O274" s="12">
        <v>131.91999999999999</v>
      </c>
      <c r="P274" s="12">
        <v>131.91999999999999</v>
      </c>
      <c r="Q274" s="12">
        <f t="shared" si="10"/>
        <v>8613.59</v>
      </c>
    </row>
    <row r="275" spans="1:17" x14ac:dyDescent="0.25">
      <c r="A275" s="9"/>
      <c r="B275" s="9"/>
      <c r="C275" s="9"/>
      <c r="D275" s="9"/>
      <c r="E275" s="9"/>
      <c r="F275" s="9"/>
      <c r="G275" s="9"/>
      <c r="H275" s="9" t="s">
        <v>114</v>
      </c>
      <c r="I275" s="10">
        <v>45005</v>
      </c>
      <c r="J275" s="9"/>
      <c r="K275" s="9" t="s">
        <v>225</v>
      </c>
      <c r="L275" s="9" t="s">
        <v>346</v>
      </c>
      <c r="M275" s="11"/>
      <c r="N275" s="9" t="s">
        <v>362</v>
      </c>
      <c r="O275" s="12">
        <v>557.59</v>
      </c>
      <c r="P275" s="12">
        <v>557.59</v>
      </c>
      <c r="Q275" s="12">
        <f t="shared" si="10"/>
        <v>9171.18</v>
      </c>
    </row>
    <row r="276" spans="1:17" x14ac:dyDescent="0.25">
      <c r="A276" s="9"/>
      <c r="B276" s="9"/>
      <c r="C276" s="9"/>
      <c r="D276" s="9"/>
      <c r="E276" s="9"/>
      <c r="F276" s="9"/>
      <c r="G276" s="9"/>
      <c r="H276" s="9" t="s">
        <v>114</v>
      </c>
      <c r="I276" s="10">
        <v>45005</v>
      </c>
      <c r="J276" s="9"/>
      <c r="K276" s="9" t="s">
        <v>172</v>
      </c>
      <c r="L276" s="9" t="s">
        <v>339</v>
      </c>
      <c r="M276" s="11"/>
      <c r="N276" s="9" t="s">
        <v>362</v>
      </c>
      <c r="O276" s="12">
        <v>21.06</v>
      </c>
      <c r="P276" s="12">
        <v>21.06</v>
      </c>
      <c r="Q276" s="12">
        <f t="shared" si="10"/>
        <v>9192.24</v>
      </c>
    </row>
    <row r="277" spans="1:17" x14ac:dyDescent="0.25">
      <c r="A277" s="9"/>
      <c r="B277" s="9"/>
      <c r="C277" s="9"/>
      <c r="D277" s="9"/>
      <c r="E277" s="9"/>
      <c r="F277" s="9"/>
      <c r="G277" s="9"/>
      <c r="H277" s="9" t="s">
        <v>114</v>
      </c>
      <c r="I277" s="10">
        <v>45005</v>
      </c>
      <c r="J277" s="9"/>
      <c r="K277" s="9" t="s">
        <v>223</v>
      </c>
      <c r="L277" s="9" t="s">
        <v>347</v>
      </c>
      <c r="M277" s="11"/>
      <c r="N277" s="9" t="s">
        <v>362</v>
      </c>
      <c r="O277" s="12">
        <v>131.91999999999999</v>
      </c>
      <c r="P277" s="12">
        <v>131.91999999999999</v>
      </c>
      <c r="Q277" s="12">
        <f t="shared" si="10"/>
        <v>9324.16</v>
      </c>
    </row>
    <row r="278" spans="1:17" x14ac:dyDescent="0.25">
      <c r="A278" s="9"/>
      <c r="B278" s="9"/>
      <c r="C278" s="9"/>
      <c r="D278" s="9"/>
      <c r="E278" s="9"/>
      <c r="F278" s="9"/>
      <c r="G278" s="9"/>
      <c r="H278" s="9" t="s">
        <v>114</v>
      </c>
      <c r="I278" s="10">
        <v>45005</v>
      </c>
      <c r="J278" s="9"/>
      <c r="K278" s="9" t="s">
        <v>172</v>
      </c>
      <c r="L278" s="9" t="s">
        <v>348</v>
      </c>
      <c r="M278" s="11"/>
      <c r="N278" s="9" t="s">
        <v>362</v>
      </c>
      <c r="O278" s="12">
        <v>85.51</v>
      </c>
      <c r="P278" s="12">
        <v>85.51</v>
      </c>
      <c r="Q278" s="12">
        <f t="shared" si="10"/>
        <v>9409.67</v>
      </c>
    </row>
    <row r="279" spans="1:17" x14ac:dyDescent="0.25">
      <c r="A279" s="9"/>
      <c r="B279" s="9"/>
      <c r="C279" s="9"/>
      <c r="D279" s="9"/>
      <c r="E279" s="9"/>
      <c r="F279" s="9"/>
      <c r="G279" s="9"/>
      <c r="H279" s="9" t="s">
        <v>114</v>
      </c>
      <c r="I279" s="10">
        <v>45005</v>
      </c>
      <c r="J279" s="9"/>
      <c r="K279" s="9" t="s">
        <v>172</v>
      </c>
      <c r="L279" s="9" t="s">
        <v>339</v>
      </c>
      <c r="M279" s="11"/>
      <c r="N279" s="9" t="s">
        <v>362</v>
      </c>
      <c r="O279" s="12">
        <v>22.66</v>
      </c>
      <c r="P279" s="12">
        <v>22.66</v>
      </c>
      <c r="Q279" s="12">
        <f t="shared" si="10"/>
        <v>9432.33</v>
      </c>
    </row>
    <row r="280" spans="1:17" x14ac:dyDescent="0.25">
      <c r="A280" s="9"/>
      <c r="B280" s="9"/>
      <c r="C280" s="9"/>
      <c r="D280" s="9"/>
      <c r="E280" s="9"/>
      <c r="F280" s="9"/>
      <c r="G280" s="9"/>
      <c r="H280" s="9" t="s">
        <v>114</v>
      </c>
      <c r="I280" s="10">
        <v>45006</v>
      </c>
      <c r="J280" s="9"/>
      <c r="K280" s="9" t="s">
        <v>226</v>
      </c>
      <c r="L280" s="9" t="s">
        <v>349</v>
      </c>
      <c r="M280" s="11"/>
      <c r="N280" s="9" t="s">
        <v>362</v>
      </c>
      <c r="O280" s="12">
        <v>10.42</v>
      </c>
      <c r="P280" s="12">
        <v>10.42</v>
      </c>
      <c r="Q280" s="12">
        <f t="shared" si="10"/>
        <v>9442.75</v>
      </c>
    </row>
    <row r="281" spans="1:17" x14ac:dyDescent="0.25">
      <c r="A281" s="9"/>
      <c r="B281" s="9"/>
      <c r="C281" s="9"/>
      <c r="D281" s="9"/>
      <c r="E281" s="9"/>
      <c r="F281" s="9"/>
      <c r="G281" s="9"/>
      <c r="H281" s="9" t="s">
        <v>114</v>
      </c>
      <c r="I281" s="10">
        <v>45006</v>
      </c>
      <c r="J281" s="9"/>
      <c r="K281" s="9" t="s">
        <v>227</v>
      </c>
      <c r="L281" s="9" t="s">
        <v>350</v>
      </c>
      <c r="M281" s="11"/>
      <c r="N281" s="9" t="s">
        <v>362</v>
      </c>
      <c r="O281" s="12">
        <v>362.98</v>
      </c>
      <c r="P281" s="12">
        <v>362.98</v>
      </c>
      <c r="Q281" s="12">
        <f t="shared" si="10"/>
        <v>9805.73</v>
      </c>
    </row>
    <row r="282" spans="1:17" ht="15" thickBot="1" x14ac:dyDescent="0.3">
      <c r="A282" s="9"/>
      <c r="B282" s="9"/>
      <c r="C282" s="9"/>
      <c r="D282" s="9"/>
      <c r="E282" s="9"/>
      <c r="F282" s="9"/>
      <c r="G282" s="9"/>
      <c r="H282" s="9" t="s">
        <v>114</v>
      </c>
      <c r="I282" s="10">
        <v>45007</v>
      </c>
      <c r="J282" s="9"/>
      <c r="K282" s="9" t="s">
        <v>227</v>
      </c>
      <c r="L282" s="9" t="s">
        <v>351</v>
      </c>
      <c r="M282" s="11"/>
      <c r="N282" s="9" t="s">
        <v>362</v>
      </c>
      <c r="O282" s="12">
        <v>488.33</v>
      </c>
      <c r="P282" s="13">
        <v>488.33</v>
      </c>
      <c r="Q282" s="13">
        <f t="shared" si="10"/>
        <v>10294.06</v>
      </c>
    </row>
    <row r="283" spans="1:17" x14ac:dyDescent="0.25">
      <c r="A283" s="9"/>
      <c r="B283" s="9"/>
      <c r="C283" s="9"/>
      <c r="D283" s="9"/>
      <c r="E283" s="9"/>
      <c r="F283" s="9" t="s">
        <v>102</v>
      </c>
      <c r="G283" s="9"/>
      <c r="H283" s="9"/>
      <c r="I283" s="10"/>
      <c r="J283" s="9"/>
      <c r="K283" s="9"/>
      <c r="L283" s="9"/>
      <c r="M283" s="9"/>
      <c r="N283" s="9"/>
      <c r="O283" s="12"/>
      <c r="P283" s="12">
        <f>ROUND(SUM(P253:P282),5)</f>
        <v>10294.06</v>
      </c>
      <c r="Q283" s="12">
        <f>Q282</f>
        <v>10294.06</v>
      </c>
    </row>
    <row r="284" spans="1:17" x14ac:dyDescent="0.25">
      <c r="A284" s="4"/>
      <c r="B284" s="4"/>
      <c r="C284" s="4"/>
      <c r="D284" s="4"/>
      <c r="E284" s="4"/>
      <c r="F284" s="4" t="s">
        <v>103</v>
      </c>
      <c r="G284" s="4"/>
      <c r="H284" s="4"/>
      <c r="I284" s="5"/>
      <c r="J284" s="4"/>
      <c r="K284" s="4"/>
      <c r="L284" s="4"/>
      <c r="M284" s="4"/>
      <c r="N284" s="4"/>
      <c r="O284" s="6"/>
      <c r="P284" s="6"/>
      <c r="Q284" s="6"/>
    </row>
    <row r="285" spans="1:17" x14ac:dyDescent="0.25">
      <c r="A285" s="9"/>
      <c r="B285" s="9"/>
      <c r="C285" s="9"/>
      <c r="D285" s="9"/>
      <c r="E285" s="9"/>
      <c r="F285" s="9"/>
      <c r="G285" s="9"/>
      <c r="H285" s="9" t="s">
        <v>115</v>
      </c>
      <c r="I285" s="10">
        <v>44999</v>
      </c>
      <c r="J285" s="9" t="s">
        <v>167</v>
      </c>
      <c r="K285" s="9" t="s">
        <v>228</v>
      </c>
      <c r="L285" s="9" t="s">
        <v>352</v>
      </c>
      <c r="M285" s="11"/>
      <c r="N285" s="9" t="s">
        <v>359</v>
      </c>
      <c r="O285" s="12">
        <v>2500</v>
      </c>
      <c r="P285" s="12">
        <v>2500</v>
      </c>
      <c r="Q285" s="12">
        <f>ROUND(Q284+P285,5)</f>
        <v>2500</v>
      </c>
    </row>
    <row r="286" spans="1:17" ht="15" thickBot="1" x14ac:dyDescent="0.3">
      <c r="A286" s="9"/>
      <c r="B286" s="9"/>
      <c r="C286" s="9"/>
      <c r="D286" s="9"/>
      <c r="E286" s="9"/>
      <c r="F286" s="9"/>
      <c r="G286" s="9"/>
      <c r="H286" s="9" t="s">
        <v>115</v>
      </c>
      <c r="I286" s="10">
        <v>44999</v>
      </c>
      <c r="J286" s="9" t="s">
        <v>168</v>
      </c>
      <c r="K286" s="9" t="s">
        <v>229</v>
      </c>
      <c r="L286" s="9" t="s">
        <v>353</v>
      </c>
      <c r="M286" s="11"/>
      <c r="N286" s="9" t="s">
        <v>359</v>
      </c>
      <c r="O286" s="12">
        <v>1834</v>
      </c>
      <c r="P286" s="14">
        <v>1834</v>
      </c>
      <c r="Q286" s="14">
        <f>ROUND(Q285+P286,5)</f>
        <v>4334</v>
      </c>
    </row>
    <row r="287" spans="1:17" ht="15" thickBot="1" x14ac:dyDescent="0.3">
      <c r="A287" s="9"/>
      <c r="B287" s="9"/>
      <c r="C287" s="9"/>
      <c r="D287" s="9"/>
      <c r="E287" s="9"/>
      <c r="F287" s="9" t="s">
        <v>104</v>
      </c>
      <c r="G287" s="9"/>
      <c r="H287" s="9"/>
      <c r="I287" s="10"/>
      <c r="J287" s="9"/>
      <c r="K287" s="9"/>
      <c r="L287" s="9"/>
      <c r="M287" s="9"/>
      <c r="N287" s="9"/>
      <c r="O287" s="12"/>
      <c r="P287" s="15">
        <f>ROUND(SUM(P284:P286),5)</f>
        <v>4334</v>
      </c>
      <c r="Q287" s="15">
        <f>Q286</f>
        <v>4334</v>
      </c>
    </row>
    <row r="288" spans="1:17" x14ac:dyDescent="0.25">
      <c r="A288" s="9"/>
      <c r="B288" s="9"/>
      <c r="C288" s="9"/>
      <c r="D288" s="9"/>
      <c r="E288" s="9" t="s">
        <v>105</v>
      </c>
      <c r="F288" s="9"/>
      <c r="G288" s="9"/>
      <c r="H288" s="9"/>
      <c r="I288" s="10"/>
      <c r="J288" s="9"/>
      <c r="K288" s="9"/>
      <c r="L288" s="9"/>
      <c r="M288" s="9"/>
      <c r="N288" s="9"/>
      <c r="O288" s="12"/>
      <c r="P288" s="12">
        <f>ROUND(P252+P283+P287,5)</f>
        <v>17378.060000000001</v>
      </c>
      <c r="Q288" s="12">
        <f>ROUND(Q252+Q283+Q287,5)</f>
        <v>17378.060000000001</v>
      </c>
    </row>
    <row r="289" spans="1:17" x14ac:dyDescent="0.25">
      <c r="A289" s="4"/>
      <c r="B289" s="4"/>
      <c r="C289" s="4"/>
      <c r="D289" s="4"/>
      <c r="E289" s="4" t="s">
        <v>106</v>
      </c>
      <c r="F289" s="4"/>
      <c r="G289" s="4"/>
      <c r="H289" s="4"/>
      <c r="I289" s="5"/>
      <c r="J289" s="4"/>
      <c r="K289" s="4"/>
      <c r="L289" s="4"/>
      <c r="M289" s="4"/>
      <c r="N289" s="4"/>
      <c r="O289" s="6"/>
      <c r="P289" s="6"/>
      <c r="Q289" s="6"/>
    </row>
    <row r="290" spans="1:17" x14ac:dyDescent="0.25">
      <c r="A290" s="4"/>
      <c r="B290" s="4"/>
      <c r="C290" s="4"/>
      <c r="D290" s="4"/>
      <c r="E290" s="4"/>
      <c r="F290" s="4" t="s">
        <v>107</v>
      </c>
      <c r="G290" s="4"/>
      <c r="H290" s="4"/>
      <c r="I290" s="5"/>
      <c r="J290" s="4"/>
      <c r="K290" s="4"/>
      <c r="L290" s="4"/>
      <c r="M290" s="4"/>
      <c r="N290" s="4"/>
      <c r="O290" s="6"/>
      <c r="P290" s="6"/>
      <c r="Q290" s="6"/>
    </row>
    <row r="291" spans="1:17" x14ac:dyDescent="0.25">
      <c r="A291" s="9"/>
      <c r="B291" s="9"/>
      <c r="C291" s="9"/>
      <c r="D291" s="9"/>
      <c r="E291" s="9"/>
      <c r="F291" s="9"/>
      <c r="G291" s="9"/>
      <c r="H291" s="9" t="s">
        <v>114</v>
      </c>
      <c r="I291" s="10">
        <v>44830</v>
      </c>
      <c r="J291" s="9"/>
      <c r="K291" s="9" t="s">
        <v>230</v>
      </c>
      <c r="L291" s="9" t="s">
        <v>354</v>
      </c>
      <c r="M291" s="11"/>
      <c r="N291" s="9" t="s">
        <v>362</v>
      </c>
      <c r="O291" s="12">
        <v>208.6</v>
      </c>
      <c r="P291" s="12">
        <v>208.6</v>
      </c>
      <c r="Q291" s="12">
        <f t="shared" ref="Q291:Q306" si="11">ROUND(Q290+P291,5)</f>
        <v>208.6</v>
      </c>
    </row>
    <row r="292" spans="1:17" x14ac:dyDescent="0.25">
      <c r="A292" s="9"/>
      <c r="B292" s="9"/>
      <c r="C292" s="9"/>
      <c r="D292" s="9"/>
      <c r="E292" s="9"/>
      <c r="F292" s="9"/>
      <c r="G292" s="9"/>
      <c r="H292" s="9" t="s">
        <v>114</v>
      </c>
      <c r="I292" s="10">
        <v>44831</v>
      </c>
      <c r="J292" s="9"/>
      <c r="K292" s="9" t="s">
        <v>231</v>
      </c>
      <c r="L292" s="9" t="s">
        <v>354</v>
      </c>
      <c r="M292" s="11"/>
      <c r="N292" s="9" t="s">
        <v>362</v>
      </c>
      <c r="O292" s="12">
        <v>398.6</v>
      </c>
      <c r="P292" s="12">
        <v>398.6</v>
      </c>
      <c r="Q292" s="12">
        <f t="shared" si="11"/>
        <v>607.20000000000005</v>
      </c>
    </row>
    <row r="293" spans="1:17" x14ac:dyDescent="0.25">
      <c r="A293" s="9"/>
      <c r="B293" s="9"/>
      <c r="C293" s="9"/>
      <c r="D293" s="9"/>
      <c r="E293" s="9"/>
      <c r="F293" s="9"/>
      <c r="G293" s="9"/>
      <c r="H293" s="9" t="s">
        <v>114</v>
      </c>
      <c r="I293" s="10">
        <v>44832</v>
      </c>
      <c r="J293" s="9"/>
      <c r="K293" s="9" t="s">
        <v>232</v>
      </c>
      <c r="L293" s="9" t="s">
        <v>354</v>
      </c>
      <c r="M293" s="11"/>
      <c r="N293" s="9" t="s">
        <v>362</v>
      </c>
      <c r="O293" s="12">
        <v>488.6</v>
      </c>
      <c r="P293" s="12">
        <v>488.6</v>
      </c>
      <c r="Q293" s="12">
        <f t="shared" si="11"/>
        <v>1095.8</v>
      </c>
    </row>
    <row r="294" spans="1:17" x14ac:dyDescent="0.25">
      <c r="A294" s="9"/>
      <c r="B294" s="9"/>
      <c r="C294" s="9"/>
      <c r="D294" s="9"/>
      <c r="E294" s="9"/>
      <c r="F294" s="9"/>
      <c r="G294" s="9"/>
      <c r="H294" s="9" t="s">
        <v>114</v>
      </c>
      <c r="I294" s="10">
        <v>44834</v>
      </c>
      <c r="J294" s="9"/>
      <c r="K294" s="9" t="s">
        <v>231</v>
      </c>
      <c r="L294" s="9" t="s">
        <v>354</v>
      </c>
      <c r="M294" s="11"/>
      <c r="N294" s="9" t="s">
        <v>362</v>
      </c>
      <c r="O294" s="12">
        <v>683.1</v>
      </c>
      <c r="P294" s="12">
        <v>683.1</v>
      </c>
      <c r="Q294" s="12">
        <f t="shared" si="11"/>
        <v>1778.9</v>
      </c>
    </row>
    <row r="295" spans="1:17" x14ac:dyDescent="0.25">
      <c r="A295" s="9"/>
      <c r="B295" s="9"/>
      <c r="C295" s="9"/>
      <c r="D295" s="9"/>
      <c r="E295" s="9"/>
      <c r="F295" s="9"/>
      <c r="G295" s="9"/>
      <c r="H295" s="9" t="s">
        <v>114</v>
      </c>
      <c r="I295" s="10">
        <v>44872</v>
      </c>
      <c r="J295" s="9"/>
      <c r="K295" s="9" t="s">
        <v>233</v>
      </c>
      <c r="L295" s="9" t="s">
        <v>355</v>
      </c>
      <c r="M295" s="11"/>
      <c r="N295" s="9" t="s">
        <v>362</v>
      </c>
      <c r="O295" s="12">
        <v>294.04000000000002</v>
      </c>
      <c r="P295" s="12">
        <v>294.04000000000002</v>
      </c>
      <c r="Q295" s="12">
        <f t="shared" si="11"/>
        <v>2072.94</v>
      </c>
    </row>
    <row r="296" spans="1:17" x14ac:dyDescent="0.25">
      <c r="A296" s="9"/>
      <c r="B296" s="9"/>
      <c r="C296" s="9"/>
      <c r="D296" s="9"/>
      <c r="E296" s="9"/>
      <c r="F296" s="9"/>
      <c r="G296" s="9"/>
      <c r="H296" s="9" t="s">
        <v>114</v>
      </c>
      <c r="I296" s="10">
        <v>44978</v>
      </c>
      <c r="J296" s="9"/>
      <c r="K296" s="9" t="s">
        <v>234</v>
      </c>
      <c r="L296" s="9" t="s">
        <v>356</v>
      </c>
      <c r="M296" s="11"/>
      <c r="N296" s="9" t="s">
        <v>362</v>
      </c>
      <c r="O296" s="12">
        <v>519.96</v>
      </c>
      <c r="P296" s="12">
        <v>519.96</v>
      </c>
      <c r="Q296" s="12">
        <f t="shared" si="11"/>
        <v>2592.9</v>
      </c>
    </row>
    <row r="297" spans="1:17" x14ac:dyDescent="0.25">
      <c r="A297" s="9"/>
      <c r="B297" s="9"/>
      <c r="C297" s="9"/>
      <c r="D297" s="9"/>
      <c r="E297" s="9"/>
      <c r="F297" s="9"/>
      <c r="G297" s="9"/>
      <c r="H297" s="9" t="s">
        <v>114</v>
      </c>
      <c r="I297" s="10">
        <v>44978</v>
      </c>
      <c r="J297" s="9"/>
      <c r="K297" s="9" t="s">
        <v>232</v>
      </c>
      <c r="L297" s="9" t="s">
        <v>356</v>
      </c>
      <c r="M297" s="11"/>
      <c r="N297" s="9" t="s">
        <v>362</v>
      </c>
      <c r="O297" s="12">
        <v>308.64999999999998</v>
      </c>
      <c r="P297" s="12">
        <v>308.64999999999998</v>
      </c>
      <c r="Q297" s="12">
        <f t="shared" si="11"/>
        <v>2901.55</v>
      </c>
    </row>
    <row r="298" spans="1:17" x14ac:dyDescent="0.25">
      <c r="A298" s="9"/>
      <c r="B298" s="9"/>
      <c r="C298" s="9"/>
      <c r="D298" s="9"/>
      <c r="E298" s="9"/>
      <c r="F298" s="9"/>
      <c r="G298" s="9"/>
      <c r="H298" s="9" t="s">
        <v>114</v>
      </c>
      <c r="I298" s="10">
        <v>44978</v>
      </c>
      <c r="J298" s="9"/>
      <c r="K298" s="9" t="s">
        <v>232</v>
      </c>
      <c r="L298" s="9" t="s">
        <v>356</v>
      </c>
      <c r="M298" s="11"/>
      <c r="N298" s="9" t="s">
        <v>362</v>
      </c>
      <c r="O298" s="12">
        <v>734.24</v>
      </c>
      <c r="P298" s="12">
        <v>734.24</v>
      </c>
      <c r="Q298" s="12">
        <f t="shared" si="11"/>
        <v>3635.79</v>
      </c>
    </row>
    <row r="299" spans="1:17" x14ac:dyDescent="0.25">
      <c r="A299" s="9"/>
      <c r="B299" s="9"/>
      <c r="C299" s="9"/>
      <c r="D299" s="9"/>
      <c r="E299" s="9"/>
      <c r="F299" s="9"/>
      <c r="G299" s="9"/>
      <c r="H299" s="9" t="s">
        <v>114</v>
      </c>
      <c r="I299" s="10">
        <v>44978</v>
      </c>
      <c r="J299" s="9"/>
      <c r="K299" s="9" t="s">
        <v>232</v>
      </c>
      <c r="L299" s="9" t="s">
        <v>356</v>
      </c>
      <c r="M299" s="11"/>
      <c r="N299" s="9" t="s">
        <v>362</v>
      </c>
      <c r="O299" s="12">
        <v>1113.55</v>
      </c>
      <c r="P299" s="12">
        <v>1113.55</v>
      </c>
      <c r="Q299" s="12">
        <f t="shared" si="11"/>
        <v>4749.34</v>
      </c>
    </row>
    <row r="300" spans="1:17" x14ac:dyDescent="0.25">
      <c r="A300" s="9"/>
      <c r="B300" s="9"/>
      <c r="C300" s="9"/>
      <c r="D300" s="9"/>
      <c r="E300" s="9"/>
      <c r="F300" s="9"/>
      <c r="G300" s="9"/>
      <c r="H300" s="9" t="s">
        <v>115</v>
      </c>
      <c r="I300" s="10">
        <v>44998</v>
      </c>
      <c r="J300" s="9" t="s">
        <v>122</v>
      </c>
      <c r="K300" s="9" t="s">
        <v>232</v>
      </c>
      <c r="L300" s="9" t="s">
        <v>356</v>
      </c>
      <c r="M300" s="11"/>
      <c r="N300" s="9" t="s">
        <v>359</v>
      </c>
      <c r="O300" s="12">
        <v>303.60000000000002</v>
      </c>
      <c r="P300" s="12">
        <v>303.60000000000002</v>
      </c>
      <c r="Q300" s="12">
        <f t="shared" si="11"/>
        <v>5052.9399999999996</v>
      </c>
    </row>
    <row r="301" spans="1:17" x14ac:dyDescent="0.25">
      <c r="A301" s="9"/>
      <c r="B301" s="9"/>
      <c r="C301" s="9"/>
      <c r="D301" s="9"/>
      <c r="E301" s="9"/>
      <c r="F301" s="9"/>
      <c r="G301" s="9"/>
      <c r="H301" s="9" t="s">
        <v>115</v>
      </c>
      <c r="I301" s="10">
        <v>44998</v>
      </c>
      <c r="J301" s="9" t="s">
        <v>122</v>
      </c>
      <c r="K301" s="9" t="s">
        <v>232</v>
      </c>
      <c r="L301" s="9" t="s">
        <v>356</v>
      </c>
      <c r="M301" s="11"/>
      <c r="N301" s="9" t="s">
        <v>359</v>
      </c>
      <c r="O301" s="12">
        <v>151.9</v>
      </c>
      <c r="P301" s="12">
        <v>151.9</v>
      </c>
      <c r="Q301" s="12">
        <f t="shared" si="11"/>
        <v>5204.84</v>
      </c>
    </row>
    <row r="302" spans="1:17" x14ac:dyDescent="0.25">
      <c r="A302" s="9"/>
      <c r="B302" s="9"/>
      <c r="C302" s="9"/>
      <c r="D302" s="9"/>
      <c r="E302" s="9"/>
      <c r="F302" s="9"/>
      <c r="G302" s="9"/>
      <c r="H302" s="9" t="s">
        <v>114</v>
      </c>
      <c r="I302" s="10">
        <v>45007</v>
      </c>
      <c r="J302" s="9"/>
      <c r="K302" s="9" t="s">
        <v>234</v>
      </c>
      <c r="L302" s="9" t="s">
        <v>356</v>
      </c>
      <c r="M302" s="11"/>
      <c r="N302" s="9" t="s">
        <v>362</v>
      </c>
      <c r="O302" s="12">
        <v>243.98</v>
      </c>
      <c r="P302" s="12">
        <v>243.98</v>
      </c>
      <c r="Q302" s="12">
        <f t="shared" si="11"/>
        <v>5448.82</v>
      </c>
    </row>
    <row r="303" spans="1:17" x14ac:dyDescent="0.25">
      <c r="A303" s="9"/>
      <c r="B303" s="9"/>
      <c r="C303" s="9"/>
      <c r="D303" s="9"/>
      <c r="E303" s="9"/>
      <c r="F303" s="9"/>
      <c r="G303" s="9"/>
      <c r="H303" s="9" t="s">
        <v>114</v>
      </c>
      <c r="I303" s="10">
        <v>45009</v>
      </c>
      <c r="J303" s="9"/>
      <c r="K303" s="9" t="s">
        <v>235</v>
      </c>
      <c r="L303" s="9" t="s">
        <v>357</v>
      </c>
      <c r="M303" s="11"/>
      <c r="N303" s="9" t="s">
        <v>362</v>
      </c>
      <c r="O303" s="12">
        <v>279.89999999999998</v>
      </c>
      <c r="P303" s="12">
        <v>279.89999999999998</v>
      </c>
      <c r="Q303" s="12">
        <f t="shared" si="11"/>
        <v>5728.72</v>
      </c>
    </row>
    <row r="304" spans="1:17" x14ac:dyDescent="0.25">
      <c r="A304" s="9"/>
      <c r="B304" s="9"/>
      <c r="C304" s="9"/>
      <c r="D304" s="9"/>
      <c r="E304" s="9"/>
      <c r="F304" s="9"/>
      <c r="G304" s="9"/>
      <c r="H304" s="9" t="s">
        <v>114</v>
      </c>
      <c r="I304" s="10">
        <v>45016</v>
      </c>
      <c r="J304" s="9"/>
      <c r="K304" s="9" t="s">
        <v>230</v>
      </c>
      <c r="L304" s="9" t="s">
        <v>356</v>
      </c>
      <c r="M304" s="11"/>
      <c r="N304" s="9" t="s">
        <v>362</v>
      </c>
      <c r="O304" s="12">
        <v>1148.2</v>
      </c>
      <c r="P304" s="12">
        <v>1148.2</v>
      </c>
      <c r="Q304" s="12">
        <f t="shared" si="11"/>
        <v>6876.92</v>
      </c>
    </row>
    <row r="305" spans="1:17" x14ac:dyDescent="0.25">
      <c r="A305" s="9"/>
      <c r="B305" s="9"/>
      <c r="C305" s="9"/>
      <c r="D305" s="9"/>
      <c r="E305" s="9"/>
      <c r="F305" s="9"/>
      <c r="G305" s="9"/>
      <c r="H305" s="9" t="s">
        <v>114</v>
      </c>
      <c r="I305" s="10">
        <v>45016</v>
      </c>
      <c r="J305" s="9"/>
      <c r="K305" s="9" t="s">
        <v>236</v>
      </c>
      <c r="L305" s="9" t="s">
        <v>356</v>
      </c>
      <c r="M305" s="11"/>
      <c r="N305" s="9" t="s">
        <v>362</v>
      </c>
      <c r="O305" s="12">
        <v>44.99</v>
      </c>
      <c r="P305" s="12">
        <v>44.99</v>
      </c>
      <c r="Q305" s="12">
        <f t="shared" si="11"/>
        <v>6921.91</v>
      </c>
    </row>
    <row r="306" spans="1:17" ht="15" thickBot="1" x14ac:dyDescent="0.3">
      <c r="A306" s="9"/>
      <c r="B306" s="9"/>
      <c r="C306" s="9"/>
      <c r="D306" s="9"/>
      <c r="E306" s="9"/>
      <c r="F306" s="9"/>
      <c r="G306" s="9"/>
      <c r="H306" s="9" t="s">
        <v>114</v>
      </c>
      <c r="I306" s="10">
        <v>45016</v>
      </c>
      <c r="J306" s="9"/>
      <c r="K306" s="9" t="s">
        <v>231</v>
      </c>
      <c r="L306" s="9" t="s">
        <v>356</v>
      </c>
      <c r="M306" s="11"/>
      <c r="N306" s="9" t="s">
        <v>362</v>
      </c>
      <c r="O306" s="12">
        <v>692.21</v>
      </c>
      <c r="P306" s="14">
        <v>692.21</v>
      </c>
      <c r="Q306" s="14">
        <f t="shared" si="11"/>
        <v>7614.12</v>
      </c>
    </row>
    <row r="307" spans="1:17" ht="15" thickBot="1" x14ac:dyDescent="0.3">
      <c r="A307" s="9"/>
      <c r="B307" s="9"/>
      <c r="C307" s="9"/>
      <c r="D307" s="9"/>
      <c r="E307" s="9"/>
      <c r="F307" s="9" t="s">
        <v>108</v>
      </c>
      <c r="G307" s="9"/>
      <c r="H307" s="9"/>
      <c r="I307" s="10"/>
      <c r="J307" s="9"/>
      <c r="K307" s="9"/>
      <c r="L307" s="9"/>
      <c r="M307" s="9"/>
      <c r="N307" s="9"/>
      <c r="O307" s="12"/>
      <c r="P307" s="16">
        <f>ROUND(SUM(P290:P306),5)</f>
        <v>7614.12</v>
      </c>
      <c r="Q307" s="16">
        <f>Q306</f>
        <v>7614.12</v>
      </c>
    </row>
    <row r="308" spans="1:17" ht="15" thickBot="1" x14ac:dyDescent="0.3">
      <c r="A308" s="9"/>
      <c r="B308" s="9"/>
      <c r="C308" s="9"/>
      <c r="D308" s="9"/>
      <c r="E308" s="9" t="s">
        <v>109</v>
      </c>
      <c r="F308" s="9"/>
      <c r="G308" s="9"/>
      <c r="H308" s="9"/>
      <c r="I308" s="10"/>
      <c r="J308" s="9"/>
      <c r="K308" s="9"/>
      <c r="L308" s="9"/>
      <c r="M308" s="9"/>
      <c r="N308" s="9"/>
      <c r="O308" s="12"/>
      <c r="P308" s="16">
        <f>P307</f>
        <v>7614.12</v>
      </c>
      <c r="Q308" s="16">
        <f>Q307</f>
        <v>7614.12</v>
      </c>
    </row>
    <row r="309" spans="1:17" ht="15" thickBot="1" x14ac:dyDescent="0.3">
      <c r="A309" s="9"/>
      <c r="B309" s="9"/>
      <c r="C309" s="9"/>
      <c r="D309" s="9" t="s">
        <v>110</v>
      </c>
      <c r="E309" s="9"/>
      <c r="F309" s="9"/>
      <c r="G309" s="9"/>
      <c r="H309" s="9"/>
      <c r="I309" s="10"/>
      <c r="J309" s="9"/>
      <c r="K309" s="9"/>
      <c r="L309" s="9"/>
      <c r="M309" s="9"/>
      <c r="N309" s="9"/>
      <c r="O309" s="12"/>
      <c r="P309" s="16">
        <f>ROUND(P141+P144+P168+P184+P196+P216+P248+P288+P308,5)</f>
        <v>59800.18</v>
      </c>
      <c r="Q309" s="16">
        <f>ROUND(Q141+Q144+Q168+Q184+Q196+Q216+Q248+Q288+Q308,5)</f>
        <v>59800.18</v>
      </c>
    </row>
    <row r="310" spans="1:17" ht="15" thickBot="1" x14ac:dyDescent="0.3">
      <c r="A310" s="9"/>
      <c r="B310" s="9" t="s">
        <v>111</v>
      </c>
      <c r="C310" s="9"/>
      <c r="D310" s="9"/>
      <c r="E310" s="9"/>
      <c r="F310" s="9"/>
      <c r="G310" s="9"/>
      <c r="H310" s="9"/>
      <c r="I310" s="10"/>
      <c r="J310" s="9"/>
      <c r="K310" s="9"/>
      <c r="L310" s="9"/>
      <c r="M310" s="9"/>
      <c r="N310" s="9"/>
      <c r="O310" s="12"/>
      <c r="P310" s="16">
        <f>ROUND(P113-P309,5)</f>
        <v>15138.38</v>
      </c>
      <c r="Q310" s="16">
        <f>ROUND(Q113-Q309,5)</f>
        <v>15138.38</v>
      </c>
    </row>
    <row r="311" spans="1:17" s="18" customFormat="1" ht="15" thickBot="1" x14ac:dyDescent="0.3">
      <c r="A311" s="4" t="s">
        <v>112</v>
      </c>
      <c r="B311" s="4"/>
      <c r="C311" s="4"/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6"/>
      <c r="P311" s="17">
        <f>P310</f>
        <v>15138.38</v>
      </c>
      <c r="Q311" s="17">
        <f>Q310</f>
        <v>15138.38</v>
      </c>
    </row>
    <row r="312" spans="1:17" ht="15" thickTop="1" x14ac:dyDescent="0.25"/>
  </sheetData>
  <pageMargins left="0.5" right="0.5" top="0.5" bottom="0.5" header="0.15" footer="0.15"/>
  <pageSetup paperSize="5" scale="56" fitToHeight="0" orientation="landscape" r:id="rId1"/>
  <headerFooter>
    <oddHeader>&amp;L&amp;"Arial,Bold"&amp;8 10:40 PM
&amp;"Arial,Bold"&amp;8 04/09/23
&amp;"Arial,Bold"&amp;8 Cash Basis&amp;C&amp;"Arial,Bold"&amp;12 United States Swimming, Inc. of Maine
&amp;"Arial,Bold"&amp;14 Profit &amp;&amp; Loss Detail
&amp;"Arial,Bold"&amp;10 September 2022 through August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P&amp;L Prev Year Compare 2023.0409</vt:lpstr>
      <vt:lpstr>P&amp;L Budget vs Actual 2023.0409</vt:lpstr>
      <vt:lpstr>P&amp;L Summary YTD 2023.0409</vt:lpstr>
      <vt:lpstr>P&amp;L Detail YTD 2023.0409</vt:lpstr>
      <vt:lpstr>'P&amp;L Detail YTD 2023.0409'!Print_Area</vt:lpstr>
      <vt:lpstr>'P&amp;L Budget vs Actual 2023.0409'!Print_Titles</vt:lpstr>
      <vt:lpstr>'P&amp;L Detail YTD 2023.0409'!Print_Titles</vt:lpstr>
      <vt:lpstr>'P&amp;L Prev Year Compare 2023.0409'!Print_Titles</vt:lpstr>
      <vt:lpstr>'P&amp;L Summary YTD 2023.0409'!Print_Titles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Hatch</dc:creator>
  <cp:lastModifiedBy>Holly Hatch</cp:lastModifiedBy>
  <cp:lastPrinted>2023-04-10T02:44:53Z</cp:lastPrinted>
  <dcterms:created xsi:type="dcterms:W3CDTF">2023-04-10T02:40:47Z</dcterms:created>
  <dcterms:modified xsi:type="dcterms:W3CDTF">2023-04-10T03:22:58Z</dcterms:modified>
</cp:coreProperties>
</file>