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4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h88\Documents\MESI Swim Stuff\Finance Committee\"/>
    </mc:Choice>
  </mc:AlternateContent>
  <xr:revisionPtr revIDLastSave="0" documentId="13_ncr:1_{46FBDB2A-1BA2-4498-8525-1EFEA8363020}" xr6:coauthVersionLast="47" xr6:coauthVersionMax="47" xr10:uidLastSave="{00000000-0000-0000-0000-000000000000}"/>
  <bookViews>
    <workbookView xWindow="-120" yWindow="-120" windowWidth="29040" windowHeight="15840" xr2:uid="{3434FE91-ED01-483F-BC7F-4A79A71D4B79}"/>
  </bookViews>
  <sheets>
    <sheet name="FY22-23 PL Actual vs Budget YTD" sheetId="1" r:id="rId1"/>
    <sheet name="FY2022-2023 P&amp;L detail PYC" sheetId="4" r:id="rId2"/>
    <sheet name="FY2022-2023 P&amp;L detail YTD" sheetId="3" r:id="rId3"/>
    <sheet name="FY2022-2023 P&amp;L summary YTD" sheetId="2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'FY2022-2023 P&amp;L detail PYC'!$A:$F,'FY2022-2023 P&amp;L detail PYC'!$1:$2</definedName>
    <definedName name="_xlnm.Print_Titles" localSheetId="2">'FY2022-2023 P&amp;L detail YTD'!$A:$F,'FY2022-2023 P&amp;L detail YTD'!$1:$1</definedName>
    <definedName name="_xlnm.Print_Titles" localSheetId="3">'FY2022-2023 P&amp;L summary YTD'!$A:$F,'FY2022-2023 P&amp;L summary YTD'!$1:$1</definedName>
    <definedName name="_xlnm.Print_Titles" localSheetId="0">'FY22-23 PL Actual vs Budget YTD'!$A:$F,'FY22-23 PL Actual vs Budget YTD'!$1:$2</definedName>
    <definedName name="QB_COLUMN_1" localSheetId="2" hidden="1">'FY2022-2023 P&amp;L detail YTD'!$G$1</definedName>
    <definedName name="QB_COLUMN_19" localSheetId="2" hidden="1">'FY2022-2023 P&amp;L detail YTD'!$M$1</definedName>
    <definedName name="QB_COLUMN_20" localSheetId="2" hidden="1">'FY2022-2023 P&amp;L detail YTD'!$N$1</definedName>
    <definedName name="QB_COLUMN_29" localSheetId="3" hidden="1">'FY2022-2023 P&amp;L summary YTD'!$G$1</definedName>
    <definedName name="QB_COLUMN_3" localSheetId="2" hidden="1">'FY2022-2023 P&amp;L detail YTD'!$H$1</definedName>
    <definedName name="QB_COLUMN_30" localSheetId="2" hidden="1">'FY2022-2023 P&amp;L detail YTD'!$O$1</definedName>
    <definedName name="QB_COLUMN_31" localSheetId="2" hidden="1">'FY2022-2023 P&amp;L detail YTD'!$P$1</definedName>
    <definedName name="QB_COLUMN_4" localSheetId="2" hidden="1">'FY2022-2023 P&amp;L detail YTD'!$I$1</definedName>
    <definedName name="QB_COLUMN_5" localSheetId="2" hidden="1">'FY2022-2023 P&amp;L detail YTD'!$J$1</definedName>
    <definedName name="QB_COLUMN_59200" localSheetId="1" hidden="1">'FY2022-2023 P&amp;L detail PYC'!$G$2</definedName>
    <definedName name="QB_COLUMN_59200" localSheetId="0" hidden="1">'FY22-23 PL Actual vs Budget YTD'!$G$2</definedName>
    <definedName name="QB_COLUMN_61210" localSheetId="1" hidden="1">'FY2022-2023 P&amp;L detail PYC'!$H$2</definedName>
    <definedName name="QB_COLUMN_63620" localSheetId="1" hidden="1">'FY2022-2023 P&amp;L detail PYC'!$I$2</definedName>
    <definedName name="QB_COLUMN_63620" localSheetId="0" hidden="1">'FY22-23 PL Actual vs Budget YTD'!$I$2</definedName>
    <definedName name="QB_COLUMN_64430" localSheetId="0" hidden="1">'FY22-23 PL Actual vs Budget YTD'!$J$2</definedName>
    <definedName name="QB_COLUMN_64830" localSheetId="1" hidden="1">'FY2022-2023 P&amp;L detail PYC'!$J$2</definedName>
    <definedName name="QB_COLUMN_7" localSheetId="2" hidden="1">'FY2022-2023 P&amp;L detail YTD'!$K$1</definedName>
    <definedName name="QB_COLUMN_76210" localSheetId="0" hidden="1">'FY22-23 PL Actual vs Budget YTD'!$H$2</definedName>
    <definedName name="QB_COLUMN_8" localSheetId="2" hidden="1">'FY2022-2023 P&amp;L detail YTD'!$L$1</definedName>
    <definedName name="QB_DATA_0" localSheetId="1" hidden="1">'FY2022-2023 P&amp;L detail PYC'!$6:$6,'FY2022-2023 P&amp;L detail PYC'!$7:$7,'FY2022-2023 P&amp;L detail PYC'!$8:$8,'FY2022-2023 P&amp;L detail PYC'!$9:$9,'FY2022-2023 P&amp;L detail PYC'!$10:$10,'FY2022-2023 P&amp;L detail PYC'!$11:$11,'FY2022-2023 P&amp;L detail PYC'!$12:$12,'FY2022-2023 P&amp;L detail PYC'!$15:$15,'FY2022-2023 P&amp;L detail PYC'!$16:$16,'FY2022-2023 P&amp;L detail PYC'!$19:$19,'FY2022-2023 P&amp;L detail PYC'!$22:$22,'FY2022-2023 P&amp;L detail PYC'!$23:$23,'FY2022-2023 P&amp;L detail PYC'!$24:$24,'FY2022-2023 P&amp;L detail PYC'!$25:$25,'FY2022-2023 P&amp;L detail PYC'!$26:$26,'FY2022-2023 P&amp;L detail PYC'!$27:$27</definedName>
    <definedName name="QB_DATA_0" localSheetId="2" hidden="1">'FY2022-2023 P&amp;L detail YTD'!$6:$6,'FY2022-2023 P&amp;L detail YTD'!$9:$9,'FY2022-2023 P&amp;L detail YTD'!$12:$12,'FY2022-2023 P&amp;L detail YTD'!$13:$13,'FY2022-2023 P&amp;L detail YTD'!$14:$14,'FY2022-2023 P&amp;L detail YTD'!$15:$15,'FY2022-2023 P&amp;L detail YTD'!$20:$20,'FY2022-2023 P&amp;L detail YTD'!$21:$21,'FY2022-2023 P&amp;L detail YTD'!$24:$24,'FY2022-2023 P&amp;L detail YTD'!$25:$25,'FY2022-2023 P&amp;L detail YTD'!$26:$26,'FY2022-2023 P&amp;L detail YTD'!$31:$31,'FY2022-2023 P&amp;L detail YTD'!$32:$32,'FY2022-2023 P&amp;L detail YTD'!$33:$33,'FY2022-2023 P&amp;L detail YTD'!$34:$34,'FY2022-2023 P&amp;L detail YTD'!$35:$35</definedName>
    <definedName name="QB_DATA_0" localSheetId="3" hidden="1">'FY2022-2023 P&amp;L summary YTD'!$5:$5,'FY2022-2023 P&amp;L summary YTD'!$6:$6,'FY2022-2023 P&amp;L summary YTD'!$7:$7,'FY2022-2023 P&amp;L summary YTD'!$10:$10,'FY2022-2023 P&amp;L summary YTD'!$11:$11,'FY2022-2023 P&amp;L summary YTD'!$14:$14,'FY2022-2023 P&amp;L summary YTD'!$17:$17,'FY2022-2023 P&amp;L summary YTD'!$18:$18,'FY2022-2023 P&amp;L summary YTD'!$19:$19,'FY2022-2023 P&amp;L summary YTD'!$25:$25,'FY2022-2023 P&amp;L summary YTD'!$26:$26,'FY2022-2023 P&amp;L summary YTD'!$29:$29,'FY2022-2023 P&amp;L summary YTD'!$30:$30,'FY2022-2023 P&amp;L summary YTD'!$33:$33,'FY2022-2023 P&amp;L summary YTD'!$36:$36,'FY2022-2023 P&amp;L summary YTD'!$39:$39</definedName>
    <definedName name="QB_DATA_0" localSheetId="0" hidden="1">'FY22-23 PL Actual vs Budget YTD'!$6:$6,'FY22-23 PL Actual vs Budget YTD'!$7:$7,'FY22-23 PL Actual vs Budget YTD'!$8:$8,'FY22-23 PL Actual vs Budget YTD'!$9:$9,'FY22-23 PL Actual vs Budget YTD'!$10:$10,'FY22-23 PL Actual vs Budget YTD'!$11:$11,'FY22-23 PL Actual vs Budget YTD'!$12:$12,'FY22-23 PL Actual vs Budget YTD'!$13:$13,'FY22-23 PL Actual vs Budget YTD'!$14:$14,'FY22-23 PL Actual vs Budget YTD'!$15:$15,'FY22-23 PL Actual vs Budget YTD'!$16:$16,'FY22-23 PL Actual vs Budget YTD'!$19:$19,'FY22-23 PL Actual vs Budget YTD'!$20:$20,'FY22-23 PL Actual vs Budget YTD'!$21:$21,'FY22-23 PL Actual vs Budget YTD'!$22:$22,'FY22-23 PL Actual vs Budget YTD'!$23:$23</definedName>
    <definedName name="QB_DATA_1" localSheetId="1" hidden="1">'FY2022-2023 P&amp;L detail PYC'!$33:$33,'FY2022-2023 P&amp;L detail PYC'!$34:$34,'FY2022-2023 P&amp;L detail PYC'!$35:$35,'FY2022-2023 P&amp;L detail PYC'!$36:$36,'FY2022-2023 P&amp;L detail PYC'!$37:$37,'FY2022-2023 P&amp;L detail PYC'!$38:$38,'FY2022-2023 P&amp;L detail PYC'!$39:$39,'FY2022-2023 P&amp;L detail PYC'!$42:$42,'FY2022-2023 P&amp;L detail PYC'!$43:$43,'FY2022-2023 P&amp;L detail PYC'!$46:$46,'FY2022-2023 P&amp;L detail PYC'!$47:$47,'FY2022-2023 P&amp;L detail PYC'!$50:$50,'FY2022-2023 P&amp;L detail PYC'!$51:$51,'FY2022-2023 P&amp;L detail PYC'!$54:$54,'FY2022-2023 P&amp;L detail PYC'!$55:$55,'FY2022-2023 P&amp;L detail PYC'!$56:$56</definedName>
    <definedName name="QB_DATA_1" localSheetId="2" hidden="1">'FY2022-2023 P&amp;L detail YTD'!$36:$36,'FY2022-2023 P&amp;L detail YTD'!$37:$37,'FY2022-2023 P&amp;L detail YTD'!$42:$42,'FY2022-2023 P&amp;L detail YTD'!$43:$43,'FY2022-2023 P&amp;L detail YTD'!$46:$46,'FY2022-2023 P&amp;L detail YTD'!$47:$47,'FY2022-2023 P&amp;L detail YTD'!$48:$48,'FY2022-2023 P&amp;L detail YTD'!$49:$49,'FY2022-2023 P&amp;L detail YTD'!$50:$50,'FY2022-2023 P&amp;L detail YTD'!$51:$51,'FY2022-2023 P&amp;L detail YTD'!$54:$54,'FY2022-2023 P&amp;L detail YTD'!$62:$62,'FY2022-2023 P&amp;L detail YTD'!$65:$65,'FY2022-2023 P&amp;L detail YTD'!$70:$70,'FY2022-2023 P&amp;L detail YTD'!$71:$71,'FY2022-2023 P&amp;L detail YTD'!$72:$72</definedName>
    <definedName name="QB_DATA_1" localSheetId="3" hidden="1">'FY2022-2023 P&amp;L summary YTD'!$40:$40,'FY2022-2023 P&amp;L summary YTD'!$43:$43,'FY2022-2023 P&amp;L summary YTD'!$44:$44,'FY2022-2023 P&amp;L summary YTD'!$47:$47</definedName>
    <definedName name="QB_DATA_1" localSheetId="0" hidden="1">'FY22-23 PL Actual vs Budget YTD'!$24:$24,'FY22-23 PL Actual vs Budget YTD'!$27:$27,'FY22-23 PL Actual vs Budget YTD'!$30:$30,'FY22-23 PL Actual vs Budget YTD'!$31:$31,'FY22-23 PL Actual vs Budget YTD'!$32:$32,'FY22-23 PL Actual vs Budget YTD'!$33:$33,'FY22-23 PL Actual vs Budget YTD'!$34:$34,'FY22-23 PL Actual vs Budget YTD'!$35:$35,'FY22-23 PL Actual vs Budget YTD'!$36:$36,'FY22-23 PL Actual vs Budget YTD'!$37:$37,'FY22-23 PL Actual vs Budget YTD'!$38:$38,'FY22-23 PL Actual vs Budget YTD'!$44:$44,'FY22-23 PL Actual vs Budget YTD'!$45:$45,'FY22-23 PL Actual vs Budget YTD'!$46:$46,'FY22-23 PL Actual vs Budget YTD'!$47:$47,'FY22-23 PL Actual vs Budget YTD'!$48:$48</definedName>
    <definedName name="QB_DATA_2" localSheetId="1" hidden="1">'FY2022-2023 P&amp;L detail PYC'!$59:$59,'FY2022-2023 P&amp;L detail PYC'!$62:$62,'FY2022-2023 P&amp;L detail PYC'!$63:$63,'FY2022-2023 P&amp;L detail PYC'!$64:$64,'FY2022-2023 P&amp;L detail PYC'!$67:$67,'FY2022-2023 P&amp;L detail PYC'!$68:$68,'FY2022-2023 P&amp;L detail PYC'!$69:$69,'FY2022-2023 P&amp;L detail PYC'!$70:$70,'FY2022-2023 P&amp;L detail PYC'!$71:$71,'FY2022-2023 P&amp;L detail PYC'!$72:$72,'FY2022-2023 P&amp;L detail PYC'!$73:$73,'FY2022-2023 P&amp;L detail PYC'!$75:$75,'FY2022-2023 P&amp;L detail PYC'!$77:$77,'FY2022-2023 P&amp;L detail PYC'!$78:$78,'FY2022-2023 P&amp;L detail PYC'!$79:$79,'FY2022-2023 P&amp;L detail PYC'!$80:$80</definedName>
    <definedName name="QB_DATA_2" localSheetId="2" hidden="1">'FY2022-2023 P&amp;L detail YTD'!$75:$75,'FY2022-2023 P&amp;L detail YTD'!$76:$76,'FY2022-2023 P&amp;L detail YTD'!$81:$81,'FY2022-2023 P&amp;L detail YTD'!$82:$82,'FY2022-2023 P&amp;L detail YTD'!$87:$87,'FY2022-2023 P&amp;L detail YTD'!$92:$92,'FY2022-2023 P&amp;L detail YTD'!$93:$93,'FY2022-2023 P&amp;L detail YTD'!$94:$94,'FY2022-2023 P&amp;L detail YTD'!$97:$97,'FY2022-2023 P&amp;L detail YTD'!$102:$102,'FY2022-2023 P&amp;L detail YTD'!$103:$103,'FY2022-2023 P&amp;L detail YTD'!$104:$104,'FY2022-2023 P&amp;L detail YTD'!$105:$105,'FY2022-2023 P&amp;L detail YTD'!$106:$106,'FY2022-2023 P&amp;L detail YTD'!$109:$109,'FY2022-2023 P&amp;L detail YTD'!$114:$114</definedName>
    <definedName name="QB_DATA_2" localSheetId="0" hidden="1">'FY22-23 PL Actual vs Budget YTD'!$49:$49,'FY22-23 PL Actual vs Budget YTD'!$50:$50,'FY22-23 PL Actual vs Budget YTD'!$51:$51,'FY22-23 PL Actual vs Budget YTD'!$52:$52,'FY22-23 PL Actual vs Budget YTD'!$55:$55,'FY22-23 PL Actual vs Budget YTD'!$56:$56,'FY22-23 PL Actual vs Budget YTD'!$57:$57,'FY22-23 PL Actual vs Budget YTD'!$58:$58,'FY22-23 PL Actual vs Budget YTD'!$61:$61,'FY22-23 PL Actual vs Budget YTD'!$62:$62,'FY22-23 PL Actual vs Budget YTD'!$63:$63,'FY22-23 PL Actual vs Budget YTD'!$64:$64,'FY22-23 PL Actual vs Budget YTD'!$65:$65,'FY22-23 PL Actual vs Budget YTD'!$68:$68,'FY22-23 PL Actual vs Budget YTD'!$69:$69,'FY22-23 PL Actual vs Budget YTD'!$70:$70</definedName>
    <definedName name="QB_DATA_3" localSheetId="1" hidden="1">'FY2022-2023 P&amp;L detail PYC'!$81:$81,'FY2022-2023 P&amp;L detail PYC'!$82:$82,'FY2022-2023 P&amp;L detail PYC'!$83:$83,'FY2022-2023 P&amp;L detail PYC'!$86:$86,'FY2022-2023 P&amp;L detail PYC'!$87:$87,'FY2022-2023 P&amp;L detail PYC'!$88:$88</definedName>
    <definedName name="QB_DATA_3" localSheetId="2" hidden="1">'FY2022-2023 P&amp;L detail YTD'!$115:$115,'FY2022-2023 P&amp;L detail YTD'!$116:$116,'FY2022-2023 P&amp;L detail YTD'!$117:$117,'FY2022-2023 P&amp;L detail YTD'!$118:$118</definedName>
    <definedName name="QB_DATA_3" localSheetId="0" hidden="1">'FY22-23 PL Actual vs Budget YTD'!$71:$71,'FY22-23 PL Actual vs Budget YTD'!$74:$74,'FY22-23 PL Actual vs Budget YTD'!$75:$75,'FY22-23 PL Actual vs Budget YTD'!$78:$78,'FY22-23 PL Actual vs Budget YTD'!$81:$81,'FY22-23 PL Actual vs Budget YTD'!$82:$82,'FY22-23 PL Actual vs Budget YTD'!$83:$83,'FY22-23 PL Actual vs Budget YTD'!$84:$84,'FY22-23 PL Actual vs Budget YTD'!$87:$87,'FY22-23 PL Actual vs Budget YTD'!$88:$88,'FY22-23 PL Actual vs Budget YTD'!$89:$89,'FY22-23 PL Actual vs Budget YTD'!$90:$90,'FY22-23 PL Actual vs Budget YTD'!$91:$91,'FY22-23 PL Actual vs Budget YTD'!$92:$92,'FY22-23 PL Actual vs Budget YTD'!$93:$93,'FY22-23 PL Actual vs Budget YTD'!$94:$94</definedName>
    <definedName name="QB_DATA_4" localSheetId="0" hidden="1">'FY22-23 PL Actual vs Budget YTD'!$97:$97,'FY22-23 PL Actual vs Budget YTD'!$98:$98,'FY22-23 PL Actual vs Budget YTD'!$99:$99,'FY22-23 PL Actual vs Budget YTD'!$100:$100,'FY22-23 PL Actual vs Budget YTD'!$101:$101,'FY22-23 PL Actual vs Budget YTD'!$102:$102,'FY22-23 PL Actual vs Budget YTD'!$103:$103,'FY22-23 PL Actual vs Budget YTD'!$104:$104,'FY22-23 PL Actual vs Budget YTD'!$105:$105,'FY22-23 PL Actual vs Budget YTD'!$106:$106,'FY22-23 PL Actual vs Budget YTD'!$107:$107,'FY22-23 PL Actual vs Budget YTD'!$108:$108,'FY22-23 PL Actual vs Budget YTD'!$111:$111,'FY22-23 PL Actual vs Budget YTD'!$112:$112,'FY22-23 PL Actual vs Budget YTD'!$113:$113,'FY22-23 PL Actual vs Budget YTD'!$114:$114</definedName>
    <definedName name="QB_FORMULA_0" localSheetId="1" hidden="1">'FY2022-2023 P&amp;L detail PYC'!$I$6,'FY2022-2023 P&amp;L detail PYC'!$J$6,'FY2022-2023 P&amp;L detail PYC'!$I$7,'FY2022-2023 P&amp;L detail PYC'!$J$7,'FY2022-2023 P&amp;L detail PYC'!$I$8,'FY2022-2023 P&amp;L detail PYC'!$J$8,'FY2022-2023 P&amp;L detail PYC'!$I$9,'FY2022-2023 P&amp;L detail PYC'!$J$9,'FY2022-2023 P&amp;L detail PYC'!$I$10,'FY2022-2023 P&amp;L detail PYC'!$J$10,'FY2022-2023 P&amp;L detail PYC'!$I$11,'FY2022-2023 P&amp;L detail PYC'!$J$11,'FY2022-2023 P&amp;L detail PYC'!$I$12,'FY2022-2023 P&amp;L detail PYC'!$J$12,'FY2022-2023 P&amp;L detail PYC'!$G$13,'FY2022-2023 P&amp;L detail PYC'!$H$13</definedName>
    <definedName name="QB_FORMULA_0" localSheetId="2" hidden="1">'FY2022-2023 P&amp;L detail YTD'!$P$6,'FY2022-2023 P&amp;L detail YTD'!$O$7,'FY2022-2023 P&amp;L detail YTD'!$P$7,'FY2022-2023 P&amp;L detail YTD'!$P$9,'FY2022-2023 P&amp;L detail YTD'!$O$10,'FY2022-2023 P&amp;L detail YTD'!$P$10,'FY2022-2023 P&amp;L detail YTD'!$P$12,'FY2022-2023 P&amp;L detail YTD'!$P$13,'FY2022-2023 P&amp;L detail YTD'!$P$14,'FY2022-2023 P&amp;L detail YTD'!$P$15,'FY2022-2023 P&amp;L detail YTD'!$O$16,'FY2022-2023 P&amp;L detail YTD'!$P$16,'FY2022-2023 P&amp;L detail YTD'!$O$17,'FY2022-2023 P&amp;L detail YTD'!$P$17,'FY2022-2023 P&amp;L detail YTD'!$P$20,'FY2022-2023 P&amp;L detail YTD'!$P$21</definedName>
    <definedName name="QB_FORMULA_0" localSheetId="3" hidden="1">'FY2022-2023 P&amp;L summary YTD'!$G$8,'FY2022-2023 P&amp;L summary YTD'!$G$12,'FY2022-2023 P&amp;L summary YTD'!$G$15,'FY2022-2023 P&amp;L summary YTD'!$G$20,'FY2022-2023 P&amp;L summary YTD'!$G$21,'FY2022-2023 P&amp;L summary YTD'!$G$22,'FY2022-2023 P&amp;L summary YTD'!$G$27,'FY2022-2023 P&amp;L summary YTD'!$G$31,'FY2022-2023 P&amp;L summary YTD'!$G$34,'FY2022-2023 P&amp;L summary YTD'!$G$37,'FY2022-2023 P&amp;L summary YTD'!$G$41,'FY2022-2023 P&amp;L summary YTD'!$G$45,'FY2022-2023 P&amp;L summary YTD'!$G$48,'FY2022-2023 P&amp;L summary YTD'!$G$49,'FY2022-2023 P&amp;L summary YTD'!$G$50,'FY2022-2023 P&amp;L summary YTD'!$G$51</definedName>
    <definedName name="QB_FORMULA_0" localSheetId="0" hidden="1">'FY22-23 PL Actual vs Budget YTD'!$I$6,'FY22-23 PL Actual vs Budget YTD'!$J$6,'FY22-23 PL Actual vs Budget YTD'!$I$7,'FY22-23 PL Actual vs Budget YTD'!$J$7,'FY22-23 PL Actual vs Budget YTD'!$I$8,'FY22-23 PL Actual vs Budget YTD'!$J$8,'FY22-23 PL Actual vs Budget YTD'!$I$9,'FY22-23 PL Actual vs Budget YTD'!$J$9,'FY22-23 PL Actual vs Budget YTD'!$I$10,'FY22-23 PL Actual vs Budget YTD'!$J$10,'FY22-23 PL Actual vs Budget YTD'!$I$11,'FY22-23 PL Actual vs Budget YTD'!$J$11,'FY22-23 PL Actual vs Budget YTD'!$I$12,'FY22-23 PL Actual vs Budget YTD'!$J$12,'FY22-23 PL Actual vs Budget YTD'!$I$13,'FY22-23 PL Actual vs Budget YTD'!$J$13</definedName>
    <definedName name="QB_FORMULA_1" localSheetId="1" hidden="1">'FY2022-2023 P&amp;L detail PYC'!$I$13,'FY2022-2023 P&amp;L detail PYC'!$J$13,'FY2022-2023 P&amp;L detail PYC'!$I$15,'FY2022-2023 P&amp;L detail PYC'!$J$15,'FY2022-2023 P&amp;L detail PYC'!$I$16,'FY2022-2023 P&amp;L detail PYC'!$J$16,'FY2022-2023 P&amp;L detail PYC'!$G$17,'FY2022-2023 P&amp;L detail PYC'!$H$17,'FY2022-2023 P&amp;L detail PYC'!$I$17,'FY2022-2023 P&amp;L detail PYC'!$J$17,'FY2022-2023 P&amp;L detail PYC'!$I$19,'FY2022-2023 P&amp;L detail PYC'!$J$19,'FY2022-2023 P&amp;L detail PYC'!$G$20,'FY2022-2023 P&amp;L detail PYC'!$H$20,'FY2022-2023 P&amp;L detail PYC'!$I$20,'FY2022-2023 P&amp;L detail PYC'!$J$20</definedName>
    <definedName name="QB_FORMULA_1" localSheetId="2" hidden="1">'FY2022-2023 P&amp;L detail YTD'!$O$22,'FY2022-2023 P&amp;L detail YTD'!$P$22,'FY2022-2023 P&amp;L detail YTD'!$P$24,'FY2022-2023 P&amp;L detail YTD'!$P$25,'FY2022-2023 P&amp;L detail YTD'!$P$26,'FY2022-2023 P&amp;L detail YTD'!$O$27,'FY2022-2023 P&amp;L detail YTD'!$P$27,'FY2022-2023 P&amp;L detail YTD'!$O$28,'FY2022-2023 P&amp;L detail YTD'!$P$28,'FY2022-2023 P&amp;L detail YTD'!$P$31,'FY2022-2023 P&amp;L detail YTD'!$P$32,'FY2022-2023 P&amp;L detail YTD'!$P$33,'FY2022-2023 P&amp;L detail YTD'!$P$34,'FY2022-2023 P&amp;L detail YTD'!$P$35,'FY2022-2023 P&amp;L detail YTD'!$P$36,'FY2022-2023 P&amp;L detail YTD'!$P$37</definedName>
    <definedName name="QB_FORMULA_1" localSheetId="0" hidden="1">'FY22-23 PL Actual vs Budget YTD'!$I$14,'FY22-23 PL Actual vs Budget YTD'!$J$14,'FY22-23 PL Actual vs Budget YTD'!$I$15,'FY22-23 PL Actual vs Budget YTD'!$J$15,'FY22-23 PL Actual vs Budget YTD'!$I$16,'FY22-23 PL Actual vs Budget YTD'!$J$16,'FY22-23 PL Actual vs Budget YTD'!$G$17,'FY22-23 PL Actual vs Budget YTD'!$H$17,'FY22-23 PL Actual vs Budget YTD'!$I$17,'FY22-23 PL Actual vs Budget YTD'!$J$17,'FY22-23 PL Actual vs Budget YTD'!$I$19,'FY22-23 PL Actual vs Budget YTD'!$J$19,'FY22-23 PL Actual vs Budget YTD'!$I$20,'FY22-23 PL Actual vs Budget YTD'!$J$20,'FY22-23 PL Actual vs Budget YTD'!$I$21,'FY22-23 PL Actual vs Budget YTD'!$J$21</definedName>
    <definedName name="QB_FORMULA_10" localSheetId="1" hidden="1">'FY2022-2023 P&amp;L detail PYC'!$I$84,'FY2022-2023 P&amp;L detail PYC'!$J$84,'FY2022-2023 P&amp;L detail PYC'!$I$86,'FY2022-2023 P&amp;L detail PYC'!$J$86,'FY2022-2023 P&amp;L detail PYC'!$I$87,'FY2022-2023 P&amp;L detail PYC'!$J$87,'FY2022-2023 P&amp;L detail PYC'!$I$88,'FY2022-2023 P&amp;L detail PYC'!$J$88,'FY2022-2023 P&amp;L detail PYC'!$G$89,'FY2022-2023 P&amp;L detail PYC'!$H$89,'FY2022-2023 P&amp;L detail PYC'!$I$89,'FY2022-2023 P&amp;L detail PYC'!$J$89,'FY2022-2023 P&amp;L detail PYC'!$G$90,'FY2022-2023 P&amp;L detail PYC'!$H$90,'FY2022-2023 P&amp;L detail PYC'!$I$90,'FY2022-2023 P&amp;L detail PYC'!$J$90</definedName>
    <definedName name="QB_FORMULA_10" localSheetId="0" hidden="1">'FY22-23 PL Actual vs Budget YTD'!$I$85,'FY22-23 PL Actual vs Budget YTD'!$J$85,'FY22-23 PL Actual vs Budget YTD'!$I$87,'FY22-23 PL Actual vs Budget YTD'!$J$87,'FY22-23 PL Actual vs Budget YTD'!$I$88,'FY22-23 PL Actual vs Budget YTD'!$J$88,'FY22-23 PL Actual vs Budget YTD'!$I$89,'FY22-23 PL Actual vs Budget YTD'!$J$89,'FY22-23 PL Actual vs Budget YTD'!$I$90,'FY22-23 PL Actual vs Budget YTD'!$J$90,'FY22-23 PL Actual vs Budget YTD'!$I$91,'FY22-23 PL Actual vs Budget YTD'!$J$91,'FY22-23 PL Actual vs Budget YTD'!$I$92,'FY22-23 PL Actual vs Budget YTD'!$J$92,'FY22-23 PL Actual vs Budget YTD'!$I$93,'FY22-23 PL Actual vs Budget YTD'!$J$93</definedName>
    <definedName name="QB_FORMULA_11" localSheetId="1" hidden="1">'FY2022-2023 P&amp;L detail PYC'!$G$91,'FY2022-2023 P&amp;L detail PYC'!$H$91,'FY2022-2023 P&amp;L detail PYC'!$I$91,'FY2022-2023 P&amp;L detail PYC'!$J$91,'FY2022-2023 P&amp;L detail PYC'!$G$92,'FY2022-2023 P&amp;L detail PYC'!$H$92,'FY2022-2023 P&amp;L detail PYC'!$I$92,'FY2022-2023 P&amp;L detail PYC'!$J$92</definedName>
    <definedName name="QB_FORMULA_11" localSheetId="0" hidden="1">'FY22-23 PL Actual vs Budget YTD'!$I$94,'FY22-23 PL Actual vs Budget YTD'!$J$94,'FY22-23 PL Actual vs Budget YTD'!$G$95,'FY22-23 PL Actual vs Budget YTD'!$H$95,'FY22-23 PL Actual vs Budget YTD'!$I$95,'FY22-23 PL Actual vs Budget YTD'!$J$95,'FY22-23 PL Actual vs Budget YTD'!$I$97,'FY22-23 PL Actual vs Budget YTD'!$J$97,'FY22-23 PL Actual vs Budget YTD'!$I$98,'FY22-23 PL Actual vs Budget YTD'!$J$98,'FY22-23 PL Actual vs Budget YTD'!$I$99,'FY22-23 PL Actual vs Budget YTD'!$J$99,'FY22-23 PL Actual vs Budget YTD'!$I$100,'FY22-23 PL Actual vs Budget YTD'!$J$100,'FY22-23 PL Actual vs Budget YTD'!$I$101,'FY22-23 PL Actual vs Budget YTD'!$J$101</definedName>
    <definedName name="QB_FORMULA_12" localSheetId="0" hidden="1">'FY22-23 PL Actual vs Budget YTD'!$I$102,'FY22-23 PL Actual vs Budget YTD'!$J$102,'FY22-23 PL Actual vs Budget YTD'!$I$103,'FY22-23 PL Actual vs Budget YTD'!$J$103,'FY22-23 PL Actual vs Budget YTD'!$I$104,'FY22-23 PL Actual vs Budget YTD'!$J$104,'FY22-23 PL Actual vs Budget YTD'!$I$105,'FY22-23 PL Actual vs Budget YTD'!$J$105,'FY22-23 PL Actual vs Budget YTD'!$I$106,'FY22-23 PL Actual vs Budget YTD'!$J$106,'FY22-23 PL Actual vs Budget YTD'!$I$107,'FY22-23 PL Actual vs Budget YTD'!$J$107,'FY22-23 PL Actual vs Budget YTD'!$I$108,'FY22-23 PL Actual vs Budget YTD'!$J$108,'FY22-23 PL Actual vs Budget YTD'!$G$109,'FY22-23 PL Actual vs Budget YTD'!$H$109</definedName>
    <definedName name="QB_FORMULA_13" localSheetId="0" hidden="1">'FY22-23 PL Actual vs Budget YTD'!$I$109,'FY22-23 PL Actual vs Budget YTD'!$J$109,'FY22-23 PL Actual vs Budget YTD'!$I$111,'FY22-23 PL Actual vs Budget YTD'!$J$111,'FY22-23 PL Actual vs Budget YTD'!$I$112,'FY22-23 PL Actual vs Budget YTD'!$J$112,'FY22-23 PL Actual vs Budget YTD'!$I$113,'FY22-23 PL Actual vs Budget YTD'!$J$113,'FY22-23 PL Actual vs Budget YTD'!$I$114,'FY22-23 PL Actual vs Budget YTD'!$J$114,'FY22-23 PL Actual vs Budget YTD'!$G$115,'FY22-23 PL Actual vs Budget YTD'!$H$115,'FY22-23 PL Actual vs Budget YTD'!$I$115,'FY22-23 PL Actual vs Budget YTD'!$J$115,'FY22-23 PL Actual vs Budget YTD'!$G$116,'FY22-23 PL Actual vs Budget YTD'!$H$116</definedName>
    <definedName name="QB_FORMULA_14" localSheetId="0" hidden="1">'FY22-23 PL Actual vs Budget YTD'!$I$116,'FY22-23 PL Actual vs Budget YTD'!$J$116,'FY22-23 PL Actual vs Budget YTD'!$G$117,'FY22-23 PL Actual vs Budget YTD'!$H$117,'FY22-23 PL Actual vs Budget YTD'!$I$117,'FY22-23 PL Actual vs Budget YTD'!$J$117,'FY22-23 PL Actual vs Budget YTD'!$G$118,'FY22-23 PL Actual vs Budget YTD'!$H$118,'FY22-23 PL Actual vs Budget YTD'!$I$118,'FY22-23 PL Actual vs Budget YTD'!$J$118</definedName>
    <definedName name="QB_FORMULA_2" localSheetId="1" hidden="1">'FY2022-2023 P&amp;L detail PYC'!$I$22,'FY2022-2023 P&amp;L detail PYC'!$J$22,'FY2022-2023 P&amp;L detail PYC'!$I$23,'FY2022-2023 P&amp;L detail PYC'!$J$23,'FY2022-2023 P&amp;L detail PYC'!$I$24,'FY2022-2023 P&amp;L detail PYC'!$J$24,'FY2022-2023 P&amp;L detail PYC'!$I$25,'FY2022-2023 P&amp;L detail PYC'!$J$25,'FY2022-2023 P&amp;L detail PYC'!$I$26,'FY2022-2023 P&amp;L detail PYC'!$J$26,'FY2022-2023 P&amp;L detail PYC'!$I$27,'FY2022-2023 P&amp;L detail PYC'!$J$27,'FY2022-2023 P&amp;L detail PYC'!$G$28,'FY2022-2023 P&amp;L detail PYC'!$H$28,'FY2022-2023 P&amp;L detail PYC'!$I$28,'FY2022-2023 P&amp;L detail PYC'!$J$28</definedName>
    <definedName name="QB_FORMULA_2" localSheetId="2" hidden="1">'FY2022-2023 P&amp;L detail YTD'!$O$38,'FY2022-2023 P&amp;L detail YTD'!$P$38,'FY2022-2023 P&amp;L detail YTD'!$O$39,'FY2022-2023 P&amp;L detail YTD'!$P$39,'FY2022-2023 P&amp;L detail YTD'!$P$42,'FY2022-2023 P&amp;L detail YTD'!$P$43,'FY2022-2023 P&amp;L detail YTD'!$O$44,'FY2022-2023 P&amp;L detail YTD'!$P$44,'FY2022-2023 P&amp;L detail YTD'!$P$46,'FY2022-2023 P&amp;L detail YTD'!$P$47,'FY2022-2023 P&amp;L detail YTD'!$P$48,'FY2022-2023 P&amp;L detail YTD'!$P$49,'FY2022-2023 P&amp;L detail YTD'!$P$50,'FY2022-2023 P&amp;L detail YTD'!$P$51,'FY2022-2023 P&amp;L detail YTD'!$O$52,'FY2022-2023 P&amp;L detail YTD'!$P$52</definedName>
    <definedName name="QB_FORMULA_2" localSheetId="0" hidden="1">'FY22-23 PL Actual vs Budget YTD'!$I$22,'FY22-23 PL Actual vs Budget YTD'!$J$22,'FY22-23 PL Actual vs Budget YTD'!$I$23,'FY22-23 PL Actual vs Budget YTD'!$J$23,'FY22-23 PL Actual vs Budget YTD'!$I$24,'FY22-23 PL Actual vs Budget YTD'!$J$24,'FY22-23 PL Actual vs Budget YTD'!$G$25,'FY22-23 PL Actual vs Budget YTD'!$H$25,'FY22-23 PL Actual vs Budget YTD'!$I$25,'FY22-23 PL Actual vs Budget YTD'!$J$25,'FY22-23 PL Actual vs Budget YTD'!$I$27,'FY22-23 PL Actual vs Budget YTD'!$J$27,'FY22-23 PL Actual vs Budget YTD'!$G$28,'FY22-23 PL Actual vs Budget YTD'!$H$28,'FY22-23 PL Actual vs Budget YTD'!$I$28,'FY22-23 PL Actual vs Budget YTD'!$J$28</definedName>
    <definedName name="QB_FORMULA_3" localSheetId="1" hidden="1">'FY2022-2023 P&amp;L detail PYC'!$G$29,'FY2022-2023 P&amp;L detail PYC'!$H$29,'FY2022-2023 P&amp;L detail PYC'!$I$29,'FY2022-2023 P&amp;L detail PYC'!$J$29,'FY2022-2023 P&amp;L detail PYC'!$G$30,'FY2022-2023 P&amp;L detail PYC'!$H$30,'FY2022-2023 P&amp;L detail PYC'!$I$30,'FY2022-2023 P&amp;L detail PYC'!$J$30,'FY2022-2023 P&amp;L detail PYC'!$I$33,'FY2022-2023 P&amp;L detail PYC'!$J$33,'FY2022-2023 P&amp;L detail PYC'!$I$34,'FY2022-2023 P&amp;L detail PYC'!$J$34,'FY2022-2023 P&amp;L detail PYC'!$I$35,'FY2022-2023 P&amp;L detail PYC'!$J$35,'FY2022-2023 P&amp;L detail PYC'!$I$36,'FY2022-2023 P&amp;L detail PYC'!$J$36</definedName>
    <definedName name="QB_FORMULA_3" localSheetId="2" hidden="1">'FY2022-2023 P&amp;L detail YTD'!$P$54,'FY2022-2023 P&amp;L detail YTD'!$O$55,'FY2022-2023 P&amp;L detail YTD'!$P$55,'FY2022-2023 P&amp;L detail YTD'!$O$56,'FY2022-2023 P&amp;L detail YTD'!$P$56,'FY2022-2023 P&amp;L detail YTD'!$O$57,'FY2022-2023 P&amp;L detail YTD'!$P$57,'FY2022-2023 P&amp;L detail YTD'!$O$58,'FY2022-2023 P&amp;L detail YTD'!$P$58,'FY2022-2023 P&amp;L detail YTD'!$P$62,'FY2022-2023 P&amp;L detail YTD'!$O$63,'FY2022-2023 P&amp;L detail YTD'!$P$63,'FY2022-2023 P&amp;L detail YTD'!$P$65,'FY2022-2023 P&amp;L detail YTD'!$O$66,'FY2022-2023 P&amp;L detail YTD'!$P$66,'FY2022-2023 P&amp;L detail YTD'!$O$67</definedName>
    <definedName name="QB_FORMULA_3" localSheetId="0" hidden="1">'FY22-23 PL Actual vs Budget YTD'!$I$30,'FY22-23 PL Actual vs Budget YTD'!$J$30,'FY22-23 PL Actual vs Budget YTD'!$I$31,'FY22-23 PL Actual vs Budget YTD'!$J$31,'FY22-23 PL Actual vs Budget YTD'!$I$32,'FY22-23 PL Actual vs Budget YTD'!$J$32,'FY22-23 PL Actual vs Budget YTD'!$I$33,'FY22-23 PL Actual vs Budget YTD'!$J$33,'FY22-23 PL Actual vs Budget YTD'!$I$34,'FY22-23 PL Actual vs Budget YTD'!$J$34,'FY22-23 PL Actual vs Budget YTD'!$I$35,'FY22-23 PL Actual vs Budget YTD'!$J$35,'FY22-23 PL Actual vs Budget YTD'!$I$36,'FY22-23 PL Actual vs Budget YTD'!$J$36,'FY22-23 PL Actual vs Budget YTD'!$I$37,'FY22-23 PL Actual vs Budget YTD'!$J$37</definedName>
    <definedName name="QB_FORMULA_4" localSheetId="1" hidden="1">'FY2022-2023 P&amp;L detail PYC'!$I$37,'FY2022-2023 P&amp;L detail PYC'!$J$37,'FY2022-2023 P&amp;L detail PYC'!$I$38,'FY2022-2023 P&amp;L detail PYC'!$J$38,'FY2022-2023 P&amp;L detail PYC'!$I$39,'FY2022-2023 P&amp;L detail PYC'!$J$39,'FY2022-2023 P&amp;L detail PYC'!$G$40,'FY2022-2023 P&amp;L detail PYC'!$H$40,'FY2022-2023 P&amp;L detail PYC'!$I$40,'FY2022-2023 P&amp;L detail PYC'!$J$40,'FY2022-2023 P&amp;L detail PYC'!$I$42,'FY2022-2023 P&amp;L detail PYC'!$J$42,'FY2022-2023 P&amp;L detail PYC'!$I$43,'FY2022-2023 P&amp;L detail PYC'!$J$43,'FY2022-2023 P&amp;L detail PYC'!$G$44,'FY2022-2023 P&amp;L detail PYC'!$H$44</definedName>
    <definedName name="QB_FORMULA_4" localSheetId="2" hidden="1">'FY2022-2023 P&amp;L detail YTD'!$P$67,'FY2022-2023 P&amp;L detail YTD'!$P$70,'FY2022-2023 P&amp;L detail YTD'!$P$71,'FY2022-2023 P&amp;L detail YTD'!$P$72,'FY2022-2023 P&amp;L detail YTD'!$O$73,'FY2022-2023 P&amp;L detail YTD'!$P$73,'FY2022-2023 P&amp;L detail YTD'!$P$75,'FY2022-2023 P&amp;L detail YTD'!$P$76,'FY2022-2023 P&amp;L detail YTD'!$O$77,'FY2022-2023 P&amp;L detail YTD'!$P$77,'FY2022-2023 P&amp;L detail YTD'!$O$78,'FY2022-2023 P&amp;L detail YTD'!$P$78,'FY2022-2023 P&amp;L detail YTD'!$P$81,'FY2022-2023 P&amp;L detail YTD'!$P$82,'FY2022-2023 P&amp;L detail YTD'!$O$83,'FY2022-2023 P&amp;L detail YTD'!$P$83</definedName>
    <definedName name="QB_FORMULA_4" localSheetId="0" hidden="1">'FY22-23 PL Actual vs Budget YTD'!$I$38,'FY22-23 PL Actual vs Budget YTD'!$J$38,'FY22-23 PL Actual vs Budget YTD'!$G$39,'FY22-23 PL Actual vs Budget YTD'!$H$39,'FY22-23 PL Actual vs Budget YTD'!$I$39,'FY22-23 PL Actual vs Budget YTD'!$J$39,'FY22-23 PL Actual vs Budget YTD'!$G$40,'FY22-23 PL Actual vs Budget YTD'!$H$40,'FY22-23 PL Actual vs Budget YTD'!$I$40,'FY22-23 PL Actual vs Budget YTD'!$J$40,'FY22-23 PL Actual vs Budget YTD'!$G$41,'FY22-23 PL Actual vs Budget YTD'!$H$41,'FY22-23 PL Actual vs Budget YTD'!$I$41,'FY22-23 PL Actual vs Budget YTD'!$J$41,'FY22-23 PL Actual vs Budget YTD'!$I$44,'FY22-23 PL Actual vs Budget YTD'!$J$44</definedName>
    <definedName name="QB_FORMULA_5" localSheetId="1" hidden="1">'FY2022-2023 P&amp;L detail PYC'!$I$44,'FY2022-2023 P&amp;L detail PYC'!$J$44,'FY2022-2023 P&amp;L detail PYC'!$I$46,'FY2022-2023 P&amp;L detail PYC'!$J$46,'FY2022-2023 P&amp;L detail PYC'!$I$47,'FY2022-2023 P&amp;L detail PYC'!$J$47,'FY2022-2023 P&amp;L detail PYC'!$G$48,'FY2022-2023 P&amp;L detail PYC'!$H$48,'FY2022-2023 P&amp;L detail PYC'!$I$48,'FY2022-2023 P&amp;L detail PYC'!$J$48,'FY2022-2023 P&amp;L detail PYC'!$I$50,'FY2022-2023 P&amp;L detail PYC'!$J$50,'FY2022-2023 P&amp;L detail PYC'!$I$51,'FY2022-2023 P&amp;L detail PYC'!$J$51,'FY2022-2023 P&amp;L detail PYC'!$G$52,'FY2022-2023 P&amp;L detail PYC'!$H$52</definedName>
    <definedName name="QB_FORMULA_5" localSheetId="2" hidden="1">'FY2022-2023 P&amp;L detail YTD'!$O$84,'FY2022-2023 P&amp;L detail YTD'!$P$84,'FY2022-2023 P&amp;L detail YTD'!$P$87,'FY2022-2023 P&amp;L detail YTD'!$O$88,'FY2022-2023 P&amp;L detail YTD'!$P$88,'FY2022-2023 P&amp;L detail YTD'!$O$89,'FY2022-2023 P&amp;L detail YTD'!$P$89,'FY2022-2023 P&amp;L detail YTD'!$P$92,'FY2022-2023 P&amp;L detail YTD'!$P$93,'FY2022-2023 P&amp;L detail YTD'!$P$94,'FY2022-2023 P&amp;L detail YTD'!$O$95,'FY2022-2023 P&amp;L detail YTD'!$P$95,'FY2022-2023 P&amp;L detail YTD'!$P$97,'FY2022-2023 P&amp;L detail YTD'!$O$98,'FY2022-2023 P&amp;L detail YTD'!$P$98,'FY2022-2023 P&amp;L detail YTD'!$O$99</definedName>
    <definedName name="QB_FORMULA_5" localSheetId="0" hidden="1">'FY22-23 PL Actual vs Budget YTD'!$I$45,'FY22-23 PL Actual vs Budget YTD'!$J$45,'FY22-23 PL Actual vs Budget YTD'!$I$46,'FY22-23 PL Actual vs Budget YTD'!$J$46,'FY22-23 PL Actual vs Budget YTD'!$I$47,'FY22-23 PL Actual vs Budget YTD'!$J$47,'FY22-23 PL Actual vs Budget YTD'!$I$48,'FY22-23 PL Actual vs Budget YTD'!$J$48,'FY22-23 PL Actual vs Budget YTD'!$I$49,'FY22-23 PL Actual vs Budget YTD'!$J$49,'FY22-23 PL Actual vs Budget YTD'!$I$50,'FY22-23 PL Actual vs Budget YTD'!$J$50,'FY22-23 PL Actual vs Budget YTD'!$I$51,'FY22-23 PL Actual vs Budget YTD'!$J$51,'FY22-23 PL Actual vs Budget YTD'!$I$52,'FY22-23 PL Actual vs Budget YTD'!$J$52</definedName>
    <definedName name="QB_FORMULA_6" localSheetId="1" hidden="1">'FY2022-2023 P&amp;L detail PYC'!$I$52,'FY2022-2023 P&amp;L detail PYC'!$J$52,'FY2022-2023 P&amp;L detail PYC'!$I$54,'FY2022-2023 P&amp;L detail PYC'!$J$54,'FY2022-2023 P&amp;L detail PYC'!$I$55,'FY2022-2023 P&amp;L detail PYC'!$J$55,'FY2022-2023 P&amp;L detail PYC'!$I$56,'FY2022-2023 P&amp;L detail PYC'!$J$56,'FY2022-2023 P&amp;L detail PYC'!$G$57,'FY2022-2023 P&amp;L detail PYC'!$H$57,'FY2022-2023 P&amp;L detail PYC'!$I$57,'FY2022-2023 P&amp;L detail PYC'!$J$57,'FY2022-2023 P&amp;L detail PYC'!$I$59,'FY2022-2023 P&amp;L detail PYC'!$J$59,'FY2022-2023 P&amp;L detail PYC'!$G$60,'FY2022-2023 P&amp;L detail PYC'!$H$60</definedName>
    <definedName name="QB_FORMULA_6" localSheetId="2" hidden="1">'FY2022-2023 P&amp;L detail YTD'!$P$99,'FY2022-2023 P&amp;L detail YTD'!$P$102,'FY2022-2023 P&amp;L detail YTD'!$P$103,'FY2022-2023 P&amp;L detail YTD'!$P$104,'FY2022-2023 P&amp;L detail YTD'!$P$105,'FY2022-2023 P&amp;L detail YTD'!$P$106,'FY2022-2023 P&amp;L detail YTD'!$O$107,'FY2022-2023 P&amp;L detail YTD'!$P$107,'FY2022-2023 P&amp;L detail YTD'!$P$109,'FY2022-2023 P&amp;L detail YTD'!$O$110,'FY2022-2023 P&amp;L detail YTD'!$P$110,'FY2022-2023 P&amp;L detail YTD'!$O$111,'FY2022-2023 P&amp;L detail YTD'!$P$111,'FY2022-2023 P&amp;L detail YTD'!$P$114,'FY2022-2023 P&amp;L detail YTD'!$P$115,'FY2022-2023 P&amp;L detail YTD'!$P$116</definedName>
    <definedName name="QB_FORMULA_6" localSheetId="0" hidden="1">'FY22-23 PL Actual vs Budget YTD'!$I$53,'FY22-23 PL Actual vs Budget YTD'!$J$53,'FY22-23 PL Actual vs Budget YTD'!$I$55,'FY22-23 PL Actual vs Budget YTD'!$J$55,'FY22-23 PL Actual vs Budget YTD'!$I$56,'FY22-23 PL Actual vs Budget YTD'!$J$56,'FY22-23 PL Actual vs Budget YTD'!$I$57,'FY22-23 PL Actual vs Budget YTD'!$J$57,'FY22-23 PL Actual vs Budget YTD'!$I$58,'FY22-23 PL Actual vs Budget YTD'!$J$58,'FY22-23 PL Actual vs Budget YTD'!$G$59,'FY22-23 PL Actual vs Budget YTD'!$H$59,'FY22-23 PL Actual vs Budget YTD'!$I$59,'FY22-23 PL Actual vs Budget YTD'!$J$59,'FY22-23 PL Actual vs Budget YTD'!$I$61,'FY22-23 PL Actual vs Budget YTD'!$J$61</definedName>
    <definedName name="QB_FORMULA_7" localSheetId="1" hidden="1">'FY2022-2023 P&amp;L detail PYC'!$I$60,'FY2022-2023 P&amp;L detail PYC'!$J$60,'FY2022-2023 P&amp;L detail PYC'!$I$62,'FY2022-2023 P&amp;L detail PYC'!$J$62,'FY2022-2023 P&amp;L detail PYC'!$I$63,'FY2022-2023 P&amp;L detail PYC'!$J$63,'FY2022-2023 P&amp;L detail PYC'!$I$64,'FY2022-2023 P&amp;L detail PYC'!$J$64,'FY2022-2023 P&amp;L detail PYC'!$G$65,'FY2022-2023 P&amp;L detail PYC'!$H$65,'FY2022-2023 P&amp;L detail PYC'!$I$65,'FY2022-2023 P&amp;L detail PYC'!$J$65,'FY2022-2023 P&amp;L detail PYC'!$I$67,'FY2022-2023 P&amp;L detail PYC'!$J$67,'FY2022-2023 P&amp;L detail PYC'!$I$68,'FY2022-2023 P&amp;L detail PYC'!$J$68</definedName>
    <definedName name="QB_FORMULA_7" localSheetId="2" hidden="1">'FY2022-2023 P&amp;L detail YTD'!$P$117,'FY2022-2023 P&amp;L detail YTD'!$P$118,'FY2022-2023 P&amp;L detail YTD'!$O$119,'FY2022-2023 P&amp;L detail YTD'!$P$119,'FY2022-2023 P&amp;L detail YTD'!$O$120,'FY2022-2023 P&amp;L detail YTD'!$P$120,'FY2022-2023 P&amp;L detail YTD'!$O$121,'FY2022-2023 P&amp;L detail YTD'!$P$121,'FY2022-2023 P&amp;L detail YTD'!$O$122,'FY2022-2023 P&amp;L detail YTD'!$P$122,'FY2022-2023 P&amp;L detail YTD'!$O$123,'FY2022-2023 P&amp;L detail YTD'!$P$123</definedName>
    <definedName name="QB_FORMULA_7" localSheetId="0" hidden="1">'FY22-23 PL Actual vs Budget YTD'!$I$62,'FY22-23 PL Actual vs Budget YTD'!$J$62,'FY22-23 PL Actual vs Budget YTD'!$I$63,'FY22-23 PL Actual vs Budget YTD'!$J$63,'FY22-23 PL Actual vs Budget YTD'!$I$64,'FY22-23 PL Actual vs Budget YTD'!$J$64,'FY22-23 PL Actual vs Budget YTD'!$I$65,'FY22-23 PL Actual vs Budget YTD'!$J$65,'FY22-23 PL Actual vs Budget YTD'!$G$66,'FY22-23 PL Actual vs Budget YTD'!$H$66,'FY22-23 PL Actual vs Budget YTD'!$I$66,'FY22-23 PL Actual vs Budget YTD'!$J$66,'FY22-23 PL Actual vs Budget YTD'!$I$68,'FY22-23 PL Actual vs Budget YTD'!$J$68,'FY22-23 PL Actual vs Budget YTD'!$I$69,'FY22-23 PL Actual vs Budget YTD'!$J$69</definedName>
    <definedName name="QB_FORMULA_8" localSheetId="1" hidden="1">'FY2022-2023 P&amp;L detail PYC'!$I$69,'FY2022-2023 P&amp;L detail PYC'!$J$69,'FY2022-2023 P&amp;L detail PYC'!$I$70,'FY2022-2023 P&amp;L detail PYC'!$J$70,'FY2022-2023 P&amp;L detail PYC'!$I$71,'FY2022-2023 P&amp;L detail PYC'!$J$71,'FY2022-2023 P&amp;L detail PYC'!$I$72,'FY2022-2023 P&amp;L detail PYC'!$J$72,'FY2022-2023 P&amp;L detail PYC'!$I$73,'FY2022-2023 P&amp;L detail PYC'!$J$73,'FY2022-2023 P&amp;L detail PYC'!$G$74,'FY2022-2023 P&amp;L detail PYC'!$H$74,'FY2022-2023 P&amp;L detail PYC'!$I$74,'FY2022-2023 P&amp;L detail PYC'!$J$74,'FY2022-2023 P&amp;L detail PYC'!$I$75,'FY2022-2023 P&amp;L detail PYC'!$J$75</definedName>
    <definedName name="QB_FORMULA_8" localSheetId="0" hidden="1">'FY22-23 PL Actual vs Budget YTD'!$I$70,'FY22-23 PL Actual vs Budget YTD'!$J$70,'FY22-23 PL Actual vs Budget YTD'!$I$71,'FY22-23 PL Actual vs Budget YTD'!$J$71,'FY22-23 PL Actual vs Budget YTD'!$G$72,'FY22-23 PL Actual vs Budget YTD'!$H$72,'FY22-23 PL Actual vs Budget YTD'!$I$72,'FY22-23 PL Actual vs Budget YTD'!$J$72,'FY22-23 PL Actual vs Budget YTD'!$I$74,'FY22-23 PL Actual vs Budget YTD'!$J$74,'FY22-23 PL Actual vs Budget YTD'!$I$75,'FY22-23 PL Actual vs Budget YTD'!$J$75,'FY22-23 PL Actual vs Budget YTD'!$G$76,'FY22-23 PL Actual vs Budget YTD'!$H$76,'FY22-23 PL Actual vs Budget YTD'!$I$76,'FY22-23 PL Actual vs Budget YTD'!$J$76</definedName>
    <definedName name="QB_FORMULA_9" localSheetId="1" hidden="1">'FY2022-2023 P&amp;L detail PYC'!$I$77,'FY2022-2023 P&amp;L detail PYC'!$J$77,'FY2022-2023 P&amp;L detail PYC'!$I$78,'FY2022-2023 P&amp;L detail PYC'!$J$78,'FY2022-2023 P&amp;L detail PYC'!$I$79,'FY2022-2023 P&amp;L detail PYC'!$J$79,'FY2022-2023 P&amp;L detail PYC'!$I$80,'FY2022-2023 P&amp;L detail PYC'!$J$80,'FY2022-2023 P&amp;L detail PYC'!$I$81,'FY2022-2023 P&amp;L detail PYC'!$J$81,'FY2022-2023 P&amp;L detail PYC'!$I$82,'FY2022-2023 P&amp;L detail PYC'!$J$82,'FY2022-2023 P&amp;L detail PYC'!$I$83,'FY2022-2023 P&amp;L detail PYC'!$J$83,'FY2022-2023 P&amp;L detail PYC'!$G$84,'FY2022-2023 P&amp;L detail PYC'!$H$84</definedName>
    <definedName name="QB_FORMULA_9" localSheetId="0" hidden="1">'FY22-23 PL Actual vs Budget YTD'!$I$78,'FY22-23 PL Actual vs Budget YTD'!$J$78,'FY22-23 PL Actual vs Budget YTD'!$G$79,'FY22-23 PL Actual vs Budget YTD'!$H$79,'FY22-23 PL Actual vs Budget YTD'!$I$79,'FY22-23 PL Actual vs Budget YTD'!$J$79,'FY22-23 PL Actual vs Budget YTD'!$I$81,'FY22-23 PL Actual vs Budget YTD'!$J$81,'FY22-23 PL Actual vs Budget YTD'!$I$82,'FY22-23 PL Actual vs Budget YTD'!$J$82,'FY22-23 PL Actual vs Budget YTD'!$I$83,'FY22-23 PL Actual vs Budget YTD'!$J$83,'FY22-23 PL Actual vs Budget YTD'!$I$84,'FY22-23 PL Actual vs Budget YTD'!$J$84,'FY22-23 PL Actual vs Budget YTD'!$G$85,'FY22-23 PL Actual vs Budget YTD'!$H$85</definedName>
    <definedName name="QB_ROW_100050" localSheetId="2" hidden="1">'FY2022-2023 P&amp;L detail YTD'!$F$74</definedName>
    <definedName name="QB_ROW_100250" localSheetId="1" hidden="1">'FY2022-2023 P&amp;L detail PYC'!$F$47</definedName>
    <definedName name="QB_ROW_100250" localSheetId="3" hidden="1">'FY2022-2023 P&amp;L summary YTD'!$F$30</definedName>
    <definedName name="QB_ROW_100250" localSheetId="0" hidden="1">'FY22-23 PL Actual vs Budget YTD'!$F$65</definedName>
    <definedName name="QB_ROW_100350" localSheetId="2" hidden="1">'FY2022-2023 P&amp;L detail YTD'!$F$77</definedName>
    <definedName name="QB_ROW_102250" localSheetId="0" hidden="1">'FY22-23 PL Actual vs Budget YTD'!$F$93</definedName>
    <definedName name="QB_ROW_105050" localSheetId="2" hidden="1">'FY2022-2023 P&amp;L detail YTD'!$F$23</definedName>
    <definedName name="QB_ROW_105250" localSheetId="1" hidden="1">'FY2022-2023 P&amp;L detail PYC'!$F$16</definedName>
    <definedName name="QB_ROW_105250" localSheetId="3" hidden="1">'FY2022-2023 P&amp;L summary YTD'!$F$11</definedName>
    <definedName name="QB_ROW_105250" localSheetId="0" hidden="1">'FY22-23 PL Actual vs Budget YTD'!$F$23</definedName>
    <definedName name="QB_ROW_105350" localSheetId="2" hidden="1">'FY2022-2023 P&amp;L detail YTD'!$F$27</definedName>
    <definedName name="QB_ROW_107250" localSheetId="0" hidden="1">'FY22-23 PL Actual vs Budget YTD'!$F$58</definedName>
    <definedName name="QB_ROW_108250" localSheetId="1" hidden="1">'FY2022-2023 P&amp;L detail PYC'!$F$9</definedName>
    <definedName name="QB_ROW_108250" localSheetId="0" hidden="1">'FY22-23 PL Actual vs Budget YTD'!$F$14</definedName>
    <definedName name="QB_ROW_109250" localSheetId="0" hidden="1">'FY22-23 PL Actual vs Budget YTD'!$F$82</definedName>
    <definedName name="QB_ROW_110050" localSheetId="2" hidden="1">'FY2022-2023 P&amp;L detail YTD'!$F$91</definedName>
    <definedName name="QB_ROW_110250" localSheetId="1" hidden="1">'FY2022-2023 P&amp;L detail PYC'!$F$62</definedName>
    <definedName name="QB_ROW_110250" localSheetId="3" hidden="1">'FY2022-2023 P&amp;L summary YTD'!$F$39</definedName>
    <definedName name="QB_ROW_110250" localSheetId="0" hidden="1">'FY22-23 PL Actual vs Budget YTD'!$F$81</definedName>
    <definedName name="QB_ROW_110350" localSheetId="2" hidden="1">'FY2022-2023 P&amp;L detail YTD'!$F$95</definedName>
    <definedName name="QB_ROW_111050" localSheetId="2" hidden="1">'FY2022-2023 P&amp;L detail YTD'!$F$53</definedName>
    <definedName name="QB_ROW_111250" localSheetId="1" hidden="1">'FY2022-2023 P&amp;L detail PYC'!$F$26</definedName>
    <definedName name="QB_ROW_111250" localSheetId="3" hidden="1">'FY2022-2023 P&amp;L summary YTD'!$F$19</definedName>
    <definedName name="QB_ROW_111250" localSheetId="0" hidden="1">'FY22-23 PL Actual vs Budget YTD'!$F$37</definedName>
    <definedName name="QB_ROW_111350" localSheetId="2" hidden="1">'FY2022-2023 P&amp;L detail YTD'!$F$55</definedName>
    <definedName name="QB_ROW_114040" localSheetId="1" hidden="1">'FY2022-2023 P&amp;L detail PYC'!$E$5</definedName>
    <definedName name="QB_ROW_114040" localSheetId="2" hidden="1">'FY2022-2023 P&amp;L detail YTD'!$E$4</definedName>
    <definedName name="QB_ROW_114040" localSheetId="3" hidden="1">'FY2022-2023 P&amp;L summary YTD'!$E$4</definedName>
    <definedName name="QB_ROW_114040" localSheetId="0" hidden="1">'FY22-23 PL Actual vs Budget YTD'!$E$5</definedName>
    <definedName name="QB_ROW_114340" localSheetId="1" hidden="1">'FY2022-2023 P&amp;L detail PYC'!$E$13</definedName>
    <definedName name="QB_ROW_114340" localSheetId="2" hidden="1">'FY2022-2023 P&amp;L detail YTD'!$E$17</definedName>
    <definedName name="QB_ROW_114340" localSheetId="3" hidden="1">'FY2022-2023 P&amp;L summary YTD'!$E$8</definedName>
    <definedName name="QB_ROW_114340" localSheetId="0" hidden="1">'FY22-23 PL Actual vs Budget YTD'!$E$17</definedName>
    <definedName name="QB_ROW_118250" localSheetId="1" hidden="1">'FY2022-2023 P&amp;L detail PYC'!$F$11</definedName>
    <definedName name="QB_ROW_119250" localSheetId="1" hidden="1">'FY2022-2023 P&amp;L detail PYC'!$F$10</definedName>
    <definedName name="QB_ROW_119250" localSheetId="0" hidden="1">'FY22-23 PL Actual vs Budget YTD'!$F$15</definedName>
    <definedName name="QB_ROW_120250" localSheetId="0" hidden="1">'FY22-23 PL Actual vs Budget YTD'!$F$21</definedName>
    <definedName name="QB_ROW_121250" localSheetId="1" hidden="1">'FY2022-2023 P&amp;L detail PYC'!$F$81</definedName>
    <definedName name="QB_ROW_121250" localSheetId="0" hidden="1">'FY22-23 PL Actual vs Budget YTD'!$F$106</definedName>
    <definedName name="QB_ROW_122250" localSheetId="1" hidden="1">'FY2022-2023 P&amp;L detail PYC'!$F$80</definedName>
    <definedName name="QB_ROW_123250" localSheetId="1" hidden="1">'FY2022-2023 P&amp;L detail PYC'!$F$79</definedName>
    <definedName name="QB_ROW_123250" localSheetId="0" hidden="1">'FY22-23 PL Actual vs Budget YTD'!$F$105</definedName>
    <definedName name="QB_ROW_124250" localSheetId="0" hidden="1">'FY22-23 PL Actual vs Budget YTD'!$F$63</definedName>
    <definedName name="QB_ROW_125250" localSheetId="1" hidden="1">'FY2022-2023 P&amp;L detail PYC'!$F$51</definedName>
    <definedName name="QB_ROW_125250" localSheetId="0" hidden="1">'FY22-23 PL Actual vs Budget YTD'!$F$70</definedName>
    <definedName name="QB_ROW_126050" localSheetId="2" hidden="1">'FY2022-2023 P&amp;L detail YTD'!$F$80</definedName>
    <definedName name="QB_ROW_126250" localSheetId="1" hidden="1">'FY2022-2023 P&amp;L detail PYC'!$F$50</definedName>
    <definedName name="QB_ROW_126250" localSheetId="3" hidden="1">'FY2022-2023 P&amp;L summary YTD'!$F$33</definedName>
    <definedName name="QB_ROW_126250" localSheetId="0" hidden="1">'FY22-23 PL Actual vs Budget YTD'!$F$69</definedName>
    <definedName name="QB_ROW_126350" localSheetId="2" hidden="1">'FY2022-2023 P&amp;L detail YTD'!$F$83</definedName>
    <definedName name="QB_ROW_127050" localSheetId="2" hidden="1">'FY2022-2023 P&amp;L detail YTD'!$F$101</definedName>
    <definedName name="QB_ROW_127250" localSheetId="1" hidden="1">'FY2022-2023 P&amp;L detail PYC'!$F$67</definedName>
    <definedName name="QB_ROW_127250" localSheetId="3" hidden="1">'FY2022-2023 P&amp;L summary YTD'!$F$43</definedName>
    <definedName name="QB_ROW_127250" localSheetId="0" hidden="1">'FY22-23 PL Actual vs Budget YTD'!$F$88</definedName>
    <definedName name="QB_ROW_127350" localSheetId="2" hidden="1">'FY2022-2023 P&amp;L detail YTD'!$F$107</definedName>
    <definedName name="QB_ROW_128250" localSheetId="1" hidden="1">'FY2022-2023 P&amp;L detail PYC'!$F$86</definedName>
    <definedName name="QB_ROW_128250" localSheetId="0" hidden="1">'FY22-23 PL Actual vs Budget YTD'!$F$111</definedName>
    <definedName name="QB_ROW_129040" localSheetId="1" hidden="1">'FY2022-2023 P&amp;L detail PYC'!$E$41</definedName>
    <definedName name="QB_ROW_129040" localSheetId="0" hidden="1">'FY22-23 PL Actual vs Budget YTD'!$E$54</definedName>
    <definedName name="QB_ROW_129250" localSheetId="1" hidden="1">'FY2022-2023 P&amp;L detail PYC'!$F$43</definedName>
    <definedName name="QB_ROW_129340" localSheetId="1" hidden="1">'FY2022-2023 P&amp;L detail PYC'!$E$44</definedName>
    <definedName name="QB_ROW_129340" localSheetId="0" hidden="1">'FY22-23 PL Actual vs Budget YTD'!$E$59</definedName>
    <definedName name="QB_ROW_130040" localSheetId="1" hidden="1">'FY2022-2023 P&amp;L detail PYC'!$E$32</definedName>
    <definedName name="QB_ROW_130040" localSheetId="2" hidden="1">'FY2022-2023 P&amp;L detail YTD'!$E$60</definedName>
    <definedName name="QB_ROW_130040" localSheetId="3" hidden="1">'FY2022-2023 P&amp;L summary YTD'!$E$24</definedName>
    <definedName name="QB_ROW_130040" localSheetId="0" hidden="1">'FY22-23 PL Actual vs Budget YTD'!$E$43</definedName>
    <definedName name="QB_ROW_130340" localSheetId="1" hidden="1">'FY2022-2023 P&amp;L detail PYC'!$E$40</definedName>
    <definedName name="QB_ROW_130340" localSheetId="2" hidden="1">'FY2022-2023 P&amp;L detail YTD'!$E$67</definedName>
    <definedName name="QB_ROW_130340" localSheetId="3" hidden="1">'FY2022-2023 P&amp;L summary YTD'!$E$27</definedName>
    <definedName name="QB_ROW_130340" localSheetId="0" hidden="1">'FY22-23 PL Actual vs Budget YTD'!$E$53</definedName>
    <definedName name="QB_ROW_131050" localSheetId="2" hidden="1">'FY2022-2023 P&amp;L detail YTD'!$F$64</definedName>
    <definedName name="QB_ROW_131250" localSheetId="1" hidden="1">'FY2022-2023 P&amp;L detail PYC'!$F$39</definedName>
    <definedName name="QB_ROW_131250" localSheetId="3" hidden="1">'FY2022-2023 P&amp;L summary YTD'!$F$26</definedName>
    <definedName name="QB_ROW_131250" localSheetId="0" hidden="1">'FY22-23 PL Actual vs Budget YTD'!$F$52</definedName>
    <definedName name="QB_ROW_131350" localSheetId="2" hidden="1">'FY2022-2023 P&amp;L detail YTD'!$F$66</definedName>
    <definedName name="QB_ROW_132250" localSheetId="1" hidden="1">'FY2022-2023 P&amp;L detail PYC'!$F$38</definedName>
    <definedName name="QB_ROW_132250" localSheetId="0" hidden="1">'FY22-23 PL Actual vs Budget YTD'!$F$51</definedName>
    <definedName name="QB_ROW_133250" localSheetId="0" hidden="1">'FY22-23 PL Actual vs Budget YTD'!$F$50</definedName>
    <definedName name="QB_ROW_134250" localSheetId="1" hidden="1">'FY2022-2023 P&amp;L detail PYC'!$F$37</definedName>
    <definedName name="QB_ROW_134250" localSheetId="0" hidden="1">'FY22-23 PL Actual vs Budget YTD'!$F$49</definedName>
    <definedName name="QB_ROW_135250" localSheetId="0" hidden="1">'FY22-23 PL Actual vs Budget YTD'!$F$48</definedName>
    <definedName name="QB_ROW_136250" localSheetId="1" hidden="1">'FY2022-2023 P&amp;L detail PYC'!$F$36</definedName>
    <definedName name="QB_ROW_136250" localSheetId="0" hidden="1">'FY22-23 PL Actual vs Budget YTD'!$F$47</definedName>
    <definedName name="QB_ROW_137250" localSheetId="1" hidden="1">'FY2022-2023 P&amp;L detail PYC'!$F$35</definedName>
    <definedName name="QB_ROW_137250" localSheetId="0" hidden="1">'FY22-23 PL Actual vs Budget YTD'!$F$46</definedName>
    <definedName name="QB_ROW_139050" localSheetId="2" hidden="1">'FY2022-2023 P&amp;L detail YTD'!$F$61</definedName>
    <definedName name="QB_ROW_139250" localSheetId="1" hidden="1">'FY2022-2023 P&amp;L detail PYC'!$F$34</definedName>
    <definedName name="QB_ROW_139250" localSheetId="3" hidden="1">'FY2022-2023 P&amp;L summary YTD'!$F$25</definedName>
    <definedName name="QB_ROW_139250" localSheetId="0" hidden="1">'FY22-23 PL Actual vs Budget YTD'!$F$45</definedName>
    <definedName name="QB_ROW_139350" localSheetId="2" hidden="1">'FY2022-2023 P&amp;L detail YTD'!$F$63</definedName>
    <definedName name="QB_ROW_140250" localSheetId="1" hidden="1">'FY2022-2023 P&amp;L detail PYC'!$F$33</definedName>
    <definedName name="QB_ROW_140250" localSheetId="0" hidden="1">'FY22-23 PL Actual vs Budget YTD'!$F$44</definedName>
    <definedName name="QB_ROW_143250" localSheetId="0" hidden="1">'FY22-23 PL Actual vs Budget YTD'!$F$57</definedName>
    <definedName name="QB_ROW_144250" localSheetId="1" hidden="1">'FY2022-2023 P&amp;L detail PYC'!$F$78</definedName>
    <definedName name="QB_ROW_145250" localSheetId="1" hidden="1">'FY2022-2023 P&amp;L detail PYC'!$F$77</definedName>
    <definedName name="QB_ROW_153250" localSheetId="0" hidden="1">'FY22-23 PL Actual vs Budget YTD'!$F$68</definedName>
    <definedName name="QB_ROW_155050" localSheetId="2" hidden="1">'FY2022-2023 P&amp;L detail YTD'!$F$19</definedName>
    <definedName name="QB_ROW_155250" localSheetId="1" hidden="1">'FY2022-2023 P&amp;L detail PYC'!$F$15</definedName>
    <definedName name="QB_ROW_155250" localSheetId="3" hidden="1">'FY2022-2023 P&amp;L summary YTD'!$F$10</definedName>
    <definedName name="QB_ROW_155250" localSheetId="0" hidden="1">'FY22-23 PL Actual vs Budget YTD'!$F$20</definedName>
    <definedName name="QB_ROW_155350" localSheetId="2" hidden="1">'FY2022-2023 P&amp;L detail YTD'!$F$22</definedName>
    <definedName name="QB_ROW_156250" localSheetId="0" hidden="1">'FY22-23 PL Actual vs Budget YTD'!$F$19</definedName>
    <definedName name="QB_ROW_157050" localSheetId="2" hidden="1">'FY2022-2023 P&amp;L detail YTD'!$F$69</definedName>
    <definedName name="QB_ROW_157250" localSheetId="1" hidden="1">'FY2022-2023 P&amp;L detail PYC'!$F$46</definedName>
    <definedName name="QB_ROW_157250" localSheetId="3" hidden="1">'FY2022-2023 P&amp;L summary YTD'!$F$29</definedName>
    <definedName name="QB_ROW_157250" localSheetId="0" hidden="1">'FY22-23 PL Actual vs Budget YTD'!$F$62</definedName>
    <definedName name="QB_ROW_157350" localSheetId="2" hidden="1">'FY2022-2023 P&amp;L detail YTD'!$F$73</definedName>
    <definedName name="QB_ROW_158250" localSheetId="0" hidden="1">'FY22-23 PL Actual vs Budget YTD'!$F$61</definedName>
    <definedName name="QB_ROW_161250" localSheetId="1" hidden="1">'FY2022-2023 P&amp;L detail PYC'!$F$42</definedName>
    <definedName name="QB_ROW_161250" localSheetId="0" hidden="1">'FY22-23 PL Actual vs Budget YTD'!$F$56</definedName>
    <definedName name="QB_ROW_162250" localSheetId="0" hidden="1">'FY22-23 PL Actual vs Budget YTD'!$F$55</definedName>
    <definedName name="QB_ROW_163250" localSheetId="1" hidden="1">'FY2022-2023 P&amp;L detail PYC'!$F$23</definedName>
    <definedName name="QB_ROW_163250" localSheetId="0" hidden="1">'FY22-23 PL Actual vs Budget YTD'!$F$33</definedName>
    <definedName name="QB_ROW_164050" localSheetId="2" hidden="1">'FY2022-2023 P&amp;L detail YTD'!$F$41</definedName>
    <definedName name="QB_ROW_164250" localSheetId="1" hidden="1">'FY2022-2023 P&amp;L detail PYC'!$F$22</definedName>
    <definedName name="QB_ROW_164250" localSheetId="3" hidden="1">'FY2022-2023 P&amp;L summary YTD'!$F$17</definedName>
    <definedName name="QB_ROW_164250" localSheetId="0" hidden="1">'FY22-23 PL Actual vs Budget YTD'!$F$32</definedName>
    <definedName name="QB_ROW_164350" localSheetId="2" hidden="1">'FY2022-2023 P&amp;L detail YTD'!$F$44</definedName>
    <definedName name="QB_ROW_165250" localSheetId="0" hidden="1">'FY22-23 PL Actual vs Budget YTD'!$F$11</definedName>
    <definedName name="QB_ROW_166250" localSheetId="0" hidden="1">'FY22-23 PL Actual vs Budget YTD'!$F$104</definedName>
    <definedName name="QB_ROW_167250" localSheetId="0" hidden="1">'FY22-23 PL Actual vs Budget YTD'!$F$103</definedName>
    <definedName name="QB_ROW_168250" localSheetId="0" hidden="1">'FY22-23 PL Actual vs Budget YTD'!$F$102</definedName>
    <definedName name="QB_ROW_169250" localSheetId="0" hidden="1">'FY22-23 PL Actual vs Budget YTD'!$F$101</definedName>
    <definedName name="QB_ROW_170250" localSheetId="0" hidden="1">'FY22-23 PL Actual vs Budget YTD'!$F$100</definedName>
    <definedName name="QB_ROW_17040" localSheetId="1" hidden="1">'FY2022-2023 P&amp;L detail PYC'!$E$18</definedName>
    <definedName name="QB_ROW_17040" localSheetId="2" hidden="1">'FY2022-2023 P&amp;L detail YTD'!$E$29</definedName>
    <definedName name="QB_ROW_17040" localSheetId="3" hidden="1">'FY2022-2023 P&amp;L summary YTD'!$E$13</definedName>
    <definedName name="QB_ROW_17040" localSheetId="0" hidden="1">'FY22-23 PL Actual vs Budget YTD'!$E$26</definedName>
    <definedName name="QB_ROW_171250" localSheetId="0" hidden="1">'FY22-23 PL Actual vs Budget YTD'!$F$99</definedName>
    <definedName name="QB_ROW_172250" localSheetId="0" hidden="1">'FY22-23 PL Actual vs Budget YTD'!$F$98</definedName>
    <definedName name="QB_ROW_173250" localSheetId="0" hidden="1">'FY22-23 PL Actual vs Budget YTD'!$F$97</definedName>
    <definedName name="QB_ROW_17340" localSheetId="1" hidden="1">'FY2022-2023 P&amp;L detail PYC'!$E$20</definedName>
    <definedName name="QB_ROW_17340" localSheetId="2" hidden="1">'FY2022-2023 P&amp;L detail YTD'!$E$39</definedName>
    <definedName name="QB_ROW_17340" localSheetId="3" hidden="1">'FY2022-2023 P&amp;L summary YTD'!$E$15</definedName>
    <definedName name="QB_ROW_17340" localSheetId="0" hidden="1">'FY22-23 PL Actual vs Budget YTD'!$E$28</definedName>
    <definedName name="QB_ROW_174050" localSheetId="2" hidden="1">'FY2022-2023 P&amp;L detail YTD'!$F$5</definedName>
    <definedName name="QB_ROW_174250" localSheetId="1" hidden="1">'FY2022-2023 P&amp;L detail PYC'!$F$6</definedName>
    <definedName name="QB_ROW_174250" localSheetId="3" hidden="1">'FY2022-2023 P&amp;L summary YTD'!$F$5</definedName>
    <definedName name="QB_ROW_174250" localSheetId="0" hidden="1">'FY22-23 PL Actual vs Budget YTD'!$F$10</definedName>
    <definedName name="QB_ROW_174350" localSheetId="2" hidden="1">'FY2022-2023 P&amp;L detail YTD'!$F$7</definedName>
    <definedName name="QB_ROW_175250" localSheetId="0" hidden="1">'FY22-23 PL Actual vs Budget YTD'!$F$9</definedName>
    <definedName name="QB_ROW_176250" localSheetId="0" hidden="1">'FY22-23 PL Actual vs Budget YTD'!$F$8</definedName>
    <definedName name="QB_ROW_177250" localSheetId="0" hidden="1">'FY22-23 PL Actual vs Budget YTD'!$F$7</definedName>
    <definedName name="QB_ROW_178250" localSheetId="0" hidden="1">'FY22-23 PL Actual vs Budget YTD'!$F$6</definedName>
    <definedName name="QB_ROW_180250" localSheetId="0" hidden="1">'FY22-23 PL Actual vs Budget YTD'!$F$31</definedName>
    <definedName name="QB_ROW_18050" localSheetId="2" hidden="1">'FY2022-2023 P&amp;L detail YTD'!$F$30</definedName>
    <definedName name="QB_ROW_181250" localSheetId="0" hidden="1">'FY22-23 PL Actual vs Budget YTD'!$F$30</definedName>
    <definedName name="QB_ROW_182250" localSheetId="0" hidden="1">'FY22-23 PL Actual vs Budget YTD'!$F$87</definedName>
    <definedName name="QB_ROW_18250" localSheetId="1" hidden="1">'FY2022-2023 P&amp;L detail PYC'!$F$19</definedName>
    <definedName name="QB_ROW_18250" localSheetId="3" hidden="1">'FY2022-2023 P&amp;L summary YTD'!$F$14</definedName>
    <definedName name="QB_ROW_18250" localSheetId="0" hidden="1">'FY22-23 PL Actual vs Budget YTD'!$F$27</definedName>
    <definedName name="QB_ROW_18301" localSheetId="1" hidden="1">'FY2022-2023 P&amp;L detail PYC'!$A$92</definedName>
    <definedName name="QB_ROW_18301" localSheetId="2" hidden="1">'FY2022-2023 P&amp;L detail YTD'!$A$123</definedName>
    <definedName name="QB_ROW_18301" localSheetId="3" hidden="1">'FY2022-2023 P&amp;L summary YTD'!$A$51</definedName>
    <definedName name="QB_ROW_18301" localSheetId="0" hidden="1">'FY22-23 PL Actual vs Budget YTD'!$A$118</definedName>
    <definedName name="QB_ROW_18350" localSheetId="2" hidden="1">'FY2022-2023 P&amp;L detail YTD'!$F$38</definedName>
    <definedName name="QB_ROW_19011" localSheetId="1" hidden="1">'FY2022-2023 P&amp;L detail PYC'!$B$3</definedName>
    <definedName name="QB_ROW_19011" localSheetId="2" hidden="1">'FY2022-2023 P&amp;L detail YTD'!$B$2</definedName>
    <definedName name="QB_ROW_19011" localSheetId="3" hidden="1">'FY2022-2023 P&amp;L summary YTD'!$B$2</definedName>
    <definedName name="QB_ROW_19011" localSheetId="0" hidden="1">'FY22-23 PL Actual vs Budget YTD'!$B$3</definedName>
    <definedName name="QB_ROW_19040" localSheetId="1" hidden="1">'FY2022-2023 P&amp;L detail PYC'!$E$21</definedName>
    <definedName name="QB_ROW_19040" localSheetId="2" hidden="1">'FY2022-2023 P&amp;L detail YTD'!$E$40</definedName>
    <definedName name="QB_ROW_19040" localSheetId="3" hidden="1">'FY2022-2023 P&amp;L summary YTD'!$E$16</definedName>
    <definedName name="QB_ROW_19040" localSheetId="0" hidden="1">'FY22-23 PL Actual vs Budget YTD'!$E$29</definedName>
    <definedName name="QB_ROW_19311" localSheetId="1" hidden="1">'FY2022-2023 P&amp;L detail PYC'!$B$91</definedName>
    <definedName name="QB_ROW_19311" localSheetId="2" hidden="1">'FY2022-2023 P&amp;L detail YTD'!$B$122</definedName>
    <definedName name="QB_ROW_19311" localSheetId="3" hidden="1">'FY2022-2023 P&amp;L summary YTD'!$B$50</definedName>
    <definedName name="QB_ROW_19311" localSheetId="0" hidden="1">'FY22-23 PL Actual vs Budget YTD'!$B$117</definedName>
    <definedName name="QB_ROW_19340" localSheetId="1" hidden="1">'FY2022-2023 P&amp;L detail PYC'!$E$28</definedName>
    <definedName name="QB_ROW_19340" localSheetId="2" hidden="1">'FY2022-2023 P&amp;L detail YTD'!$E$56</definedName>
    <definedName name="QB_ROW_19340" localSheetId="3" hidden="1">'FY2022-2023 P&amp;L summary YTD'!$E$20</definedName>
    <definedName name="QB_ROW_19340" localSheetId="0" hidden="1">'FY22-23 PL Actual vs Budget YTD'!$E$39</definedName>
    <definedName name="QB_ROW_20031" localSheetId="1" hidden="1">'FY2022-2023 P&amp;L detail PYC'!$D$4</definedName>
    <definedName name="QB_ROW_20031" localSheetId="2" hidden="1">'FY2022-2023 P&amp;L detail YTD'!$D$3</definedName>
    <definedName name="QB_ROW_20031" localSheetId="3" hidden="1">'FY2022-2023 P&amp;L summary YTD'!$D$3</definedName>
    <definedName name="QB_ROW_20031" localSheetId="0" hidden="1">'FY22-23 PL Actual vs Budget YTD'!$D$4</definedName>
    <definedName name="QB_ROW_20250" localSheetId="1" hidden="1">'FY2022-2023 P&amp;L detail PYC'!$F$27</definedName>
    <definedName name="QB_ROW_20250" localSheetId="0" hidden="1">'FY22-23 PL Actual vs Budget YTD'!$F$38</definedName>
    <definedName name="QB_ROW_20331" localSheetId="1" hidden="1">'FY2022-2023 P&amp;L detail PYC'!$D$29</definedName>
    <definedName name="QB_ROW_20331" localSheetId="2" hidden="1">'FY2022-2023 P&amp;L detail YTD'!$D$57</definedName>
    <definedName name="QB_ROW_20331" localSheetId="3" hidden="1">'FY2022-2023 P&amp;L summary YTD'!$D$21</definedName>
    <definedName name="QB_ROW_20331" localSheetId="0" hidden="1">'FY22-23 PL Actual vs Budget YTD'!$D$40</definedName>
    <definedName name="QB_ROW_21031" localSheetId="1" hidden="1">'FY2022-2023 P&amp;L detail PYC'!$D$31</definedName>
    <definedName name="QB_ROW_21031" localSheetId="2" hidden="1">'FY2022-2023 P&amp;L detail YTD'!$D$59</definedName>
    <definedName name="QB_ROW_21031" localSheetId="3" hidden="1">'FY2022-2023 P&amp;L summary YTD'!$D$23</definedName>
    <definedName name="QB_ROW_21031" localSheetId="0" hidden="1">'FY22-23 PL Actual vs Budget YTD'!$D$42</definedName>
    <definedName name="QB_ROW_21331" localSheetId="1" hidden="1">'FY2022-2023 P&amp;L detail PYC'!$D$90</definedName>
    <definedName name="QB_ROW_21331" localSheetId="2" hidden="1">'FY2022-2023 P&amp;L detail YTD'!$D$121</definedName>
    <definedName name="QB_ROW_21331" localSheetId="3" hidden="1">'FY2022-2023 P&amp;L summary YTD'!$D$49</definedName>
    <definedName name="QB_ROW_21331" localSheetId="0" hidden="1">'FY22-23 PL Actual vs Budget YTD'!$D$116</definedName>
    <definedName name="QB_ROW_24040" localSheetId="1" hidden="1">'FY2022-2023 P&amp;L detail PYC'!$E$53</definedName>
    <definedName name="QB_ROW_24040" localSheetId="2" hidden="1">'FY2022-2023 P&amp;L detail YTD'!$E$85</definedName>
    <definedName name="QB_ROW_24040" localSheetId="3" hidden="1">'FY2022-2023 P&amp;L summary YTD'!$E$35</definedName>
    <definedName name="QB_ROW_24040" localSheetId="0" hidden="1">'FY22-23 PL Actual vs Budget YTD'!$E$73</definedName>
    <definedName name="QB_ROW_24340" localSheetId="1" hidden="1">'FY2022-2023 P&amp;L detail PYC'!$E$57</definedName>
    <definedName name="QB_ROW_24340" localSheetId="2" hidden="1">'FY2022-2023 P&amp;L detail YTD'!$E$89</definedName>
    <definedName name="QB_ROW_24340" localSheetId="3" hidden="1">'FY2022-2023 P&amp;L summary YTD'!$E$37</definedName>
    <definedName name="QB_ROW_24340" localSheetId="0" hidden="1">'FY22-23 PL Actual vs Budget YTD'!$E$76</definedName>
    <definedName name="QB_ROW_25250" localSheetId="1" hidden="1">'FY2022-2023 P&amp;L detail PYC'!$F$54</definedName>
    <definedName name="QB_ROW_26040" localSheetId="1" hidden="1">'FY2022-2023 P&amp;L detail PYC'!$E$58</definedName>
    <definedName name="QB_ROW_26040" localSheetId="0" hidden="1">'FY22-23 PL Actual vs Budget YTD'!$E$77</definedName>
    <definedName name="QB_ROW_26340" localSheetId="1" hidden="1">'FY2022-2023 P&amp;L detail PYC'!$E$60</definedName>
    <definedName name="QB_ROW_26340" localSheetId="0" hidden="1">'FY22-23 PL Actual vs Budget YTD'!$E$79</definedName>
    <definedName name="QB_ROW_27250" localSheetId="1" hidden="1">'FY2022-2023 P&amp;L detail PYC'!$F$59</definedName>
    <definedName name="QB_ROW_27250" localSheetId="0" hidden="1">'FY22-23 PL Actual vs Budget YTD'!$F$78</definedName>
    <definedName name="QB_ROW_37040" localSheetId="1" hidden="1">'FY2022-2023 P&amp;L detail PYC'!$E$61</definedName>
    <definedName name="QB_ROW_37040" localSheetId="2" hidden="1">'FY2022-2023 P&amp;L detail YTD'!$E$90</definedName>
    <definedName name="QB_ROW_37040" localSheetId="3" hidden="1">'FY2022-2023 P&amp;L summary YTD'!$E$38</definedName>
    <definedName name="QB_ROW_37040" localSheetId="0" hidden="1">'FY22-23 PL Actual vs Budget YTD'!$E$80</definedName>
    <definedName name="QB_ROW_37340" localSheetId="1" hidden="1">'FY2022-2023 P&amp;L detail PYC'!$E$65</definedName>
    <definedName name="QB_ROW_37340" localSheetId="2" hidden="1">'FY2022-2023 P&amp;L detail YTD'!$E$99</definedName>
    <definedName name="QB_ROW_37340" localSheetId="3" hidden="1">'FY2022-2023 P&amp;L summary YTD'!$E$41</definedName>
    <definedName name="QB_ROW_37340" localSheetId="0" hidden="1">'FY22-23 PL Actual vs Budget YTD'!$E$85</definedName>
    <definedName name="QB_ROW_38250" localSheetId="1" hidden="1">'FY2022-2023 P&amp;L detail PYC'!$F$63</definedName>
    <definedName name="QB_ROW_38250" localSheetId="0" hidden="1">'FY22-23 PL Actual vs Budget YTD'!$F$83</definedName>
    <definedName name="QB_ROW_40050" localSheetId="2" hidden="1">'FY2022-2023 P&amp;L detail YTD'!$F$96</definedName>
    <definedName name="QB_ROW_40250" localSheetId="1" hidden="1">'FY2022-2023 P&amp;L detail PYC'!$F$64</definedName>
    <definedName name="QB_ROW_40250" localSheetId="3" hidden="1">'FY2022-2023 P&amp;L summary YTD'!$F$40</definedName>
    <definedName name="QB_ROW_40250" localSheetId="0" hidden="1">'FY22-23 PL Actual vs Budget YTD'!$F$84</definedName>
    <definedName name="QB_ROW_40350" localSheetId="2" hidden="1">'FY2022-2023 P&amp;L detail YTD'!$F$98</definedName>
    <definedName name="QB_ROW_42040" localSheetId="1" hidden="1">'FY2022-2023 P&amp;L detail PYC'!$E$66</definedName>
    <definedName name="QB_ROW_42040" localSheetId="2" hidden="1">'FY2022-2023 P&amp;L detail YTD'!$E$100</definedName>
    <definedName name="QB_ROW_42040" localSheetId="3" hidden="1">'FY2022-2023 P&amp;L summary YTD'!$E$42</definedName>
    <definedName name="QB_ROW_42040" localSheetId="0" hidden="1">'FY22-23 PL Actual vs Budget YTD'!$E$86</definedName>
    <definedName name="QB_ROW_42250" localSheetId="1" hidden="1">'FY2022-2023 P&amp;L detail PYC'!$F$73</definedName>
    <definedName name="QB_ROW_42340" localSheetId="1" hidden="1">'FY2022-2023 P&amp;L detail PYC'!$E$74</definedName>
    <definedName name="QB_ROW_42340" localSheetId="2" hidden="1">'FY2022-2023 P&amp;L detail YTD'!$E$111</definedName>
    <definedName name="QB_ROW_42340" localSheetId="3" hidden="1">'FY2022-2023 P&amp;L summary YTD'!$E$45</definedName>
    <definedName name="QB_ROW_42340" localSheetId="0" hidden="1">'FY22-23 PL Actual vs Budget YTD'!$E$95</definedName>
    <definedName name="QB_ROW_44250" localSheetId="1" hidden="1">'FY2022-2023 P&amp;L detail PYC'!$F$72</definedName>
    <definedName name="QB_ROW_44250" localSheetId="0" hidden="1">'FY22-23 PL Actual vs Budget YTD'!$F$94</definedName>
    <definedName name="QB_ROW_46040" localSheetId="1" hidden="1">'FY2022-2023 P&amp;L detail PYC'!$E$85</definedName>
    <definedName name="QB_ROW_46040" localSheetId="2" hidden="1">'FY2022-2023 P&amp;L detail YTD'!$E$112</definedName>
    <definedName name="QB_ROW_46040" localSheetId="3" hidden="1">'FY2022-2023 P&amp;L summary YTD'!$E$46</definedName>
    <definedName name="QB_ROW_46040" localSheetId="0" hidden="1">'FY22-23 PL Actual vs Budget YTD'!$E$110</definedName>
    <definedName name="QB_ROW_46340" localSheetId="1" hidden="1">'FY2022-2023 P&amp;L detail PYC'!$E$89</definedName>
    <definedName name="QB_ROW_46340" localSheetId="2" hidden="1">'FY2022-2023 P&amp;L detail YTD'!$E$120</definedName>
    <definedName name="QB_ROW_46340" localSheetId="3" hidden="1">'FY2022-2023 P&amp;L summary YTD'!$E$48</definedName>
    <definedName name="QB_ROW_46340" localSheetId="0" hidden="1">'FY22-23 PL Actual vs Budget YTD'!$E$115</definedName>
    <definedName name="QB_ROW_47250" localSheetId="0" hidden="1">'FY22-23 PL Actual vs Budget YTD'!$F$112</definedName>
    <definedName name="QB_ROW_48050" localSheetId="2" hidden="1">'FY2022-2023 P&amp;L detail YTD'!$F$113</definedName>
    <definedName name="QB_ROW_48250" localSheetId="1" hidden="1">'FY2022-2023 P&amp;L detail PYC'!$F$88</definedName>
    <definedName name="QB_ROW_48250" localSheetId="3" hidden="1">'FY2022-2023 P&amp;L summary YTD'!$F$47</definedName>
    <definedName name="QB_ROW_48250" localSheetId="0" hidden="1">'FY22-23 PL Actual vs Budget YTD'!$F$114</definedName>
    <definedName name="QB_ROW_48350" localSheetId="2" hidden="1">'FY2022-2023 P&amp;L detail YTD'!$F$119</definedName>
    <definedName name="QB_ROW_56050" localSheetId="2" hidden="1">'FY2022-2023 P&amp;L detail YTD'!$F$86</definedName>
    <definedName name="QB_ROW_56250" localSheetId="1" hidden="1">'FY2022-2023 P&amp;L detail PYC'!$F$56</definedName>
    <definedName name="QB_ROW_56250" localSheetId="3" hidden="1">'FY2022-2023 P&amp;L summary YTD'!$F$36</definedName>
    <definedName name="QB_ROW_56250" localSheetId="0" hidden="1">'FY22-23 PL Actual vs Budget YTD'!$F$75</definedName>
    <definedName name="QB_ROW_56350" localSheetId="2" hidden="1">'FY2022-2023 P&amp;L detail YTD'!$F$88</definedName>
    <definedName name="QB_ROW_57250" localSheetId="1" hidden="1">'FY2022-2023 P&amp;L detail PYC'!$F$87</definedName>
    <definedName name="QB_ROW_57250" localSheetId="0" hidden="1">'FY22-23 PL Actual vs Budget YTD'!$F$113</definedName>
    <definedName name="QB_ROW_58240" localSheetId="1" hidden="1">'FY2022-2023 P&amp;L detail PYC'!$E$75</definedName>
    <definedName name="QB_ROW_61040" localSheetId="1" hidden="1">'FY2022-2023 P&amp;L detail PYC'!$E$76</definedName>
    <definedName name="QB_ROW_61040" localSheetId="0" hidden="1">'FY22-23 PL Actual vs Budget YTD'!$E$96</definedName>
    <definedName name="QB_ROW_61340" localSheetId="1" hidden="1">'FY2022-2023 P&amp;L detail PYC'!$E$84</definedName>
    <definedName name="QB_ROW_61340" localSheetId="0" hidden="1">'FY22-23 PL Actual vs Budget YTD'!$E$109</definedName>
    <definedName name="QB_ROW_63250" localSheetId="1" hidden="1">'FY2022-2023 P&amp;L detail PYC'!$F$82</definedName>
    <definedName name="QB_ROW_63250" localSheetId="0" hidden="1">'FY22-23 PL Actual vs Budget YTD'!$F$107</definedName>
    <definedName name="QB_ROW_64040" localSheetId="1" hidden="1">'FY2022-2023 P&amp;L detail PYC'!$E$45</definedName>
    <definedName name="QB_ROW_64040" localSheetId="2" hidden="1">'FY2022-2023 P&amp;L detail YTD'!$E$68</definedName>
    <definedName name="QB_ROW_64040" localSheetId="3" hidden="1">'FY2022-2023 P&amp;L summary YTD'!$E$28</definedName>
    <definedName name="QB_ROW_64040" localSheetId="0" hidden="1">'FY22-23 PL Actual vs Budget YTD'!$E$60</definedName>
    <definedName name="QB_ROW_64340" localSheetId="1" hidden="1">'FY2022-2023 P&amp;L detail PYC'!$E$48</definedName>
    <definedName name="QB_ROW_64340" localSheetId="2" hidden="1">'FY2022-2023 P&amp;L detail YTD'!$E$78</definedName>
    <definedName name="QB_ROW_64340" localSheetId="3" hidden="1">'FY2022-2023 P&amp;L summary YTD'!$E$31</definedName>
    <definedName name="QB_ROW_64340" localSheetId="0" hidden="1">'FY22-23 PL Actual vs Budget YTD'!$E$66</definedName>
    <definedName name="QB_ROW_65250" localSheetId="1" hidden="1">'FY2022-2023 P&amp;L detail PYC'!$F$83</definedName>
    <definedName name="QB_ROW_65250" localSheetId="0" hidden="1">'FY22-23 PL Actual vs Budget YTD'!$F$108</definedName>
    <definedName name="QB_ROW_66250" localSheetId="0" hidden="1">'FY22-23 PL Actual vs Budget YTD'!$F$64</definedName>
    <definedName name="QB_ROW_67040" localSheetId="1" hidden="1">'FY2022-2023 P&amp;L detail PYC'!$E$14</definedName>
    <definedName name="QB_ROW_67040" localSheetId="2" hidden="1">'FY2022-2023 P&amp;L detail YTD'!$E$18</definedName>
    <definedName name="QB_ROW_67040" localSheetId="3" hidden="1">'FY2022-2023 P&amp;L summary YTD'!$E$9</definedName>
    <definedName name="QB_ROW_67040" localSheetId="0" hidden="1">'FY22-23 PL Actual vs Budget YTD'!$E$18</definedName>
    <definedName name="QB_ROW_67250" localSheetId="0" hidden="1">'FY22-23 PL Actual vs Budget YTD'!$F$24</definedName>
    <definedName name="QB_ROW_67340" localSheetId="1" hidden="1">'FY2022-2023 P&amp;L detail PYC'!$E$17</definedName>
    <definedName name="QB_ROW_67340" localSheetId="2" hidden="1">'FY2022-2023 P&amp;L detail YTD'!$E$28</definedName>
    <definedName name="QB_ROW_67340" localSheetId="3" hidden="1">'FY2022-2023 P&amp;L summary YTD'!$E$12</definedName>
    <definedName name="QB_ROW_67340" localSheetId="0" hidden="1">'FY22-23 PL Actual vs Budget YTD'!$E$25</definedName>
    <definedName name="QB_ROW_68050" localSheetId="2" hidden="1">'FY2022-2023 P&amp;L detail YTD'!$F$11</definedName>
    <definedName name="QB_ROW_68250" localSheetId="1" hidden="1">'FY2022-2023 P&amp;L detail PYC'!$F$12</definedName>
    <definedName name="QB_ROW_68250" localSheetId="3" hidden="1">'FY2022-2023 P&amp;L summary YTD'!$F$7</definedName>
    <definedName name="QB_ROW_68250" localSheetId="0" hidden="1">'FY22-23 PL Actual vs Budget YTD'!$F$16</definedName>
    <definedName name="QB_ROW_68350" localSheetId="2" hidden="1">'FY2022-2023 P&amp;L detail YTD'!$F$16</definedName>
    <definedName name="QB_ROW_69050" localSheetId="2" hidden="1">'FY2022-2023 P&amp;L detail YTD'!$F$45</definedName>
    <definedName name="QB_ROW_69250" localSheetId="1" hidden="1">'FY2022-2023 P&amp;L detail PYC'!$F$24</definedName>
    <definedName name="QB_ROW_69250" localSheetId="3" hidden="1">'FY2022-2023 P&amp;L summary YTD'!$F$18</definedName>
    <definedName name="QB_ROW_69250" localSheetId="0" hidden="1">'FY22-23 PL Actual vs Budget YTD'!$F$34</definedName>
    <definedName name="QB_ROW_69350" localSheetId="2" hidden="1">'FY2022-2023 P&amp;L detail YTD'!$F$52</definedName>
    <definedName name="QB_ROW_71250" localSheetId="1" hidden="1">'FY2022-2023 P&amp;L detail PYC'!$F$8</definedName>
    <definedName name="QB_ROW_71250" localSheetId="0" hidden="1">'FY22-23 PL Actual vs Budget YTD'!$F$13</definedName>
    <definedName name="QB_ROW_72250" localSheetId="0" hidden="1">'FY22-23 PL Actual vs Budget YTD'!$F$22</definedName>
    <definedName name="QB_ROW_73250" localSheetId="1" hidden="1">'FY2022-2023 P&amp;L detail PYC'!$F$25</definedName>
    <definedName name="QB_ROW_73250" localSheetId="0" hidden="1">'FY22-23 PL Actual vs Budget YTD'!$F$36</definedName>
    <definedName name="QB_ROW_74040" localSheetId="1" hidden="1">'FY2022-2023 P&amp;L detail PYC'!$E$49</definedName>
    <definedName name="QB_ROW_74040" localSheetId="2" hidden="1">'FY2022-2023 P&amp;L detail YTD'!$E$79</definedName>
    <definedName name="QB_ROW_74040" localSheetId="3" hidden="1">'FY2022-2023 P&amp;L summary YTD'!$E$32</definedName>
    <definedName name="QB_ROW_74040" localSheetId="0" hidden="1">'FY22-23 PL Actual vs Budget YTD'!$E$67</definedName>
    <definedName name="QB_ROW_74340" localSheetId="1" hidden="1">'FY2022-2023 P&amp;L detail PYC'!$E$52</definedName>
    <definedName name="QB_ROW_74340" localSheetId="2" hidden="1">'FY2022-2023 P&amp;L detail YTD'!$E$84</definedName>
    <definedName name="QB_ROW_74340" localSheetId="3" hidden="1">'FY2022-2023 P&amp;L summary YTD'!$E$34</definedName>
    <definedName name="QB_ROW_74340" localSheetId="0" hidden="1">'FY22-23 PL Actual vs Budget YTD'!$E$72</definedName>
    <definedName name="QB_ROW_75250" localSheetId="1" hidden="1">'FY2022-2023 P&amp;L detail PYC'!$F$68</definedName>
    <definedName name="QB_ROW_75250" localSheetId="0" hidden="1">'FY22-23 PL Actual vs Budget YTD'!$F$89</definedName>
    <definedName name="QB_ROW_77250" localSheetId="1" hidden="1">'FY2022-2023 P&amp;L detail PYC'!$F$69</definedName>
    <definedName name="QB_ROW_77250" localSheetId="0" hidden="1">'FY22-23 PL Actual vs Budget YTD'!$F$90</definedName>
    <definedName name="QB_ROW_79050" localSheetId="2" hidden="1">'FY2022-2023 P&amp;L detail YTD'!$F$108</definedName>
    <definedName name="QB_ROW_79250" localSheetId="1" hidden="1">'FY2022-2023 P&amp;L detail PYC'!$F$70</definedName>
    <definedName name="QB_ROW_79250" localSheetId="3" hidden="1">'FY2022-2023 P&amp;L summary YTD'!$F$44</definedName>
    <definedName name="QB_ROW_79250" localSheetId="0" hidden="1">'FY22-23 PL Actual vs Budget YTD'!$F$91</definedName>
    <definedName name="QB_ROW_79350" localSheetId="2" hidden="1">'FY2022-2023 P&amp;L detail YTD'!$F$110</definedName>
    <definedName name="QB_ROW_82250" localSheetId="1" hidden="1">'FY2022-2023 P&amp;L detail PYC'!$F$71</definedName>
    <definedName name="QB_ROW_82250" localSheetId="0" hidden="1">'FY22-23 PL Actual vs Budget YTD'!$F$92</definedName>
    <definedName name="QB_ROW_86321" localSheetId="1" hidden="1">'FY2022-2023 P&amp;L detail PYC'!$C$30</definedName>
    <definedName name="QB_ROW_86321" localSheetId="2" hidden="1">'FY2022-2023 P&amp;L detail YTD'!$C$58</definedName>
    <definedName name="QB_ROW_86321" localSheetId="3" hidden="1">'FY2022-2023 P&amp;L summary YTD'!$C$22</definedName>
    <definedName name="QB_ROW_86321" localSheetId="0" hidden="1">'FY22-23 PL Actual vs Budget YTD'!$C$41</definedName>
    <definedName name="QB_ROW_91050" localSheetId="2" hidden="1">'FY2022-2023 P&amp;L detail YTD'!$F$8</definedName>
    <definedName name="QB_ROW_91250" localSheetId="1" hidden="1">'FY2022-2023 P&amp;L detail PYC'!$F$7</definedName>
    <definedName name="QB_ROW_91250" localSheetId="3" hidden="1">'FY2022-2023 P&amp;L summary YTD'!$F$6</definedName>
    <definedName name="QB_ROW_91250" localSheetId="0" hidden="1">'FY22-23 PL Actual vs Budget YTD'!$F$12</definedName>
    <definedName name="QB_ROW_91350" localSheetId="2" hidden="1">'FY2022-2023 P&amp;L detail YTD'!$F$10</definedName>
    <definedName name="QB_ROW_93250" localSheetId="1" hidden="1">'FY2022-2023 P&amp;L detail PYC'!$F$55</definedName>
    <definedName name="QB_ROW_93250" localSheetId="0" hidden="1">'FY22-23 PL Actual vs Budget YTD'!$F$74</definedName>
    <definedName name="QB_ROW_97250" localSheetId="0" hidden="1">'FY22-23 PL Actual vs Budget YTD'!$F$35</definedName>
    <definedName name="QB_ROW_98250" localSheetId="0" hidden="1">'FY22-23 PL Actual vs Budget YTD'!$F$71</definedName>
    <definedName name="QBCANSUPPORTUPDATE" localSheetId="1">TRUE</definedName>
    <definedName name="QBCANSUPPORTUPDATE" localSheetId="2">TRUE</definedName>
    <definedName name="QBCANSUPPORTUPDATE" localSheetId="3">TRUE</definedName>
    <definedName name="QBCANSUPPORTUPDATE" localSheetId="0">TRUE</definedName>
    <definedName name="QBCOMPANYFILENAME" localSheetId="1">"C:\Users\Public\Documents\Intuit\QuickBooks\Company Files\Maine Swimming QB20.qbw"</definedName>
    <definedName name="QBCOMPANYFILENAME" localSheetId="2">"C:\Users\Public\Documents\Intuit\QuickBooks\Company Files\Maine Swimming QB20.qbw"</definedName>
    <definedName name="QBCOMPANYFILENAME" localSheetId="3">"C:\Users\Public\Documents\Intuit\QuickBooks\Company Files\Maine Swimming QB20.qbw"</definedName>
    <definedName name="QBCOMPANYFILENAME" localSheetId="0">"C:\Users\Public\Documents\Intuit\QuickBooks\Company Files\Maine Swimming QB20.qbw"</definedName>
    <definedName name="QBENDDATE" localSheetId="1">20230831</definedName>
    <definedName name="QBENDDATE" localSheetId="2">20221204</definedName>
    <definedName name="QBENDDATE" localSheetId="3">20221204</definedName>
    <definedName name="QBENDDATE" localSheetId="0">20230831</definedName>
    <definedName name="QBHEADERSONSCREEN" localSheetId="1">FALSE</definedName>
    <definedName name="QBHEADERSONSCREEN" localSheetId="2">FALSE</definedName>
    <definedName name="QBHEADERSONSCREEN" localSheetId="3">FALSE</definedName>
    <definedName name="QBHEADERSONSCREEN" localSheetId="0">FALSE</definedName>
    <definedName name="QBMETADATASIZE" localSheetId="1">5924</definedName>
    <definedName name="QBMETADATASIZE" localSheetId="2">7592</definedName>
    <definedName name="QBMETADATASIZE" localSheetId="3">5924</definedName>
    <definedName name="QBMETADATASIZE" localSheetId="0">5924</definedName>
    <definedName name="QBPRESERVECOLOR" localSheetId="1">TRUE</definedName>
    <definedName name="QBPRESERVECOLOR" localSheetId="2">TRUE</definedName>
    <definedName name="QBPRESERVECOLOR" localSheetId="3">TRUE</definedName>
    <definedName name="QBPRESERVECOLOR" localSheetId="0">TRUE</definedName>
    <definedName name="QBPRESERVEFONT" localSheetId="1">TRUE</definedName>
    <definedName name="QBPRESERVEFONT" localSheetId="2">TRUE</definedName>
    <definedName name="QBPRESERVEFONT" localSheetId="3">TRUE</definedName>
    <definedName name="QBPRESERVEFONT" localSheetId="0">TRUE</definedName>
    <definedName name="QBPRESERVEROWHEIGHT" localSheetId="1">TRUE</definedName>
    <definedName name="QBPRESERVEROWHEIGHT" localSheetId="2">TRUE</definedName>
    <definedName name="QBPRESERVEROWHEIGHT" localSheetId="3">TRUE</definedName>
    <definedName name="QBPRESERVEROWHEIGHT" localSheetId="0">TRUE</definedName>
    <definedName name="QBPRESERVESPACE" localSheetId="1">FALSE</definedName>
    <definedName name="QBPRESERVESPACE" localSheetId="2">FALSE</definedName>
    <definedName name="QBPRESERVESPACE" localSheetId="3">FALSE</definedName>
    <definedName name="QBPRESERVESPACE" localSheetId="0">FALSE</definedName>
    <definedName name="QBREPORTCOLAXIS" localSheetId="1">0</definedName>
    <definedName name="QBREPORTCOLAXIS" localSheetId="2">0</definedName>
    <definedName name="QBREPORTCOLAXIS" localSheetId="3">0</definedName>
    <definedName name="QBREPORTCOLAXIS" localSheetId="0">0</definedName>
    <definedName name="QBREPORTCOMPANYID" localSheetId="1">"930c2caea90f4de2a6fd4c5fc1ab2555"</definedName>
    <definedName name="QBREPORTCOMPANYID" localSheetId="2">"930c2caea90f4de2a6fd4c5fc1ab2555"</definedName>
    <definedName name="QBREPORTCOMPANYID" localSheetId="3">"930c2caea90f4de2a6fd4c5fc1ab2555"</definedName>
    <definedName name="QBREPORTCOMPANYID" localSheetId="0">"930c2caea90f4de2a6fd4c5fc1ab2555"</definedName>
    <definedName name="QBREPORTCOMPARECOL_ANNUALBUDGET" localSheetId="1">FALSE</definedName>
    <definedName name="QBREPORTCOMPARECOL_ANNUALBUDGET" localSheetId="2">FALSE</definedName>
    <definedName name="QBREPORTCOMPARECOL_ANNUALBUDGET" localSheetId="3">FALSE</definedName>
    <definedName name="QBREPORTCOMPARECOL_ANNUALBUDGET" localSheetId="0">FALSE</definedName>
    <definedName name="QBREPORTCOMPARECOL_AVGCOGS" localSheetId="1">FALSE</definedName>
    <definedName name="QBREPORTCOMPARECOL_AVGCOGS" localSheetId="2">FALSE</definedName>
    <definedName name="QBREPORTCOMPARECOL_AVGCOGS" localSheetId="3">FALSE</definedName>
    <definedName name="QBREPORTCOMPARECOL_AVGCOGS" localSheetId="0">FALSE</definedName>
    <definedName name="QBREPORTCOMPARECOL_AVGPRICE" localSheetId="1">FALSE</definedName>
    <definedName name="QBREPORTCOMPARECOL_AVGPRICE" localSheetId="2">FALSE</definedName>
    <definedName name="QBREPORTCOMPARECOL_AVGPRICE" localSheetId="3">FALSE</definedName>
    <definedName name="QBREPORTCOMPARECOL_AVGPRICE" localSheetId="0">FALSE</definedName>
    <definedName name="QBREPORTCOMPARECOL_BUDDIFF" localSheetId="1">FALSE</definedName>
    <definedName name="QBREPORTCOMPARECOL_BUDDIFF" localSheetId="2">FALSE</definedName>
    <definedName name="QBREPORTCOMPARECOL_BUDDIFF" localSheetId="3">FALSE</definedName>
    <definedName name="QBREPORTCOMPARECOL_BUDDIFF" localSheetId="0">TRUE</definedName>
    <definedName name="QBREPORTCOMPARECOL_BUDGET" localSheetId="1">FALSE</definedName>
    <definedName name="QBREPORTCOMPARECOL_BUDGET" localSheetId="2">FALSE</definedName>
    <definedName name="QBREPORTCOMPARECOL_BUDGET" localSheetId="3">FALSE</definedName>
    <definedName name="QBREPORTCOMPARECOL_BUDGET" localSheetId="0">TRUE</definedName>
    <definedName name="QBREPORTCOMPARECOL_BUDPCT" localSheetId="1">FALSE</definedName>
    <definedName name="QBREPORTCOMPARECOL_BUDPCT" localSheetId="2">FALSE</definedName>
    <definedName name="QBREPORTCOMPARECOL_BUDPCT" localSheetId="3">FALSE</definedName>
    <definedName name="QBREPORTCOMPARECOL_BUDPCT" localSheetId="0">TRUE</definedName>
    <definedName name="QBREPORTCOMPARECOL_COGS" localSheetId="1">FALSE</definedName>
    <definedName name="QBREPORTCOMPARECOL_COGS" localSheetId="2">FALSE</definedName>
    <definedName name="QBREPORTCOMPARECOL_COGS" localSheetId="3">FALSE</definedName>
    <definedName name="QBREPORTCOMPARECOL_COGS" localSheetId="0">FALSE</definedName>
    <definedName name="QBREPORTCOMPARECOL_EXCLUDEAMOUNT" localSheetId="1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0">FALSE</definedName>
    <definedName name="QBREPORTCOMPARECOL_EXCLUDECURPERIOD" localSheetId="1">FALSE</definedName>
    <definedName name="QBREPORTCOMPARECOL_EXCLUDECURPERIOD" localSheetId="2">FALSE</definedName>
    <definedName name="QBREPORTCOMPARECOL_EXCLUDECURPERIOD" localSheetId="3">FALSE</definedName>
    <definedName name="QBREPORTCOMPARECOL_EXCLUDECURPERIOD" localSheetId="0">FALSE</definedName>
    <definedName name="QBREPORTCOMPARECOL_FORECAST" localSheetId="1">FALSE</definedName>
    <definedName name="QBREPORTCOMPARECOL_FORECAST" localSheetId="2">FALSE</definedName>
    <definedName name="QBREPORTCOMPARECOL_FORECAST" localSheetId="3">FALSE</definedName>
    <definedName name="QBREPORTCOMPARECOL_FORECAST" localSheetId="0">FALSE</definedName>
    <definedName name="QBREPORTCOMPARECOL_GROSSMARGIN" localSheetId="1">FALSE</definedName>
    <definedName name="QBREPORTCOMPARECOL_GROSSMARGIN" localSheetId="2">FALSE</definedName>
    <definedName name="QBREPORTCOMPARECOL_GROSSMARGIN" localSheetId="3">FALSE</definedName>
    <definedName name="QBREPORTCOMPARECOL_GROSSMARGIN" localSheetId="0">FALSE</definedName>
    <definedName name="QBREPORTCOMPARECOL_GROSSMARGINPCT" localSheetId="1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0">FALSE</definedName>
    <definedName name="QBREPORTCOMPARECOL_HOURS" localSheetId="1">FALSE</definedName>
    <definedName name="QBREPORTCOMPARECOL_HOURS" localSheetId="2">FALSE</definedName>
    <definedName name="QBREPORTCOMPARECOL_HOURS" localSheetId="3">FALSE</definedName>
    <definedName name="QBREPORTCOMPARECOL_HOURS" localSheetId="0">FALSE</definedName>
    <definedName name="QBREPORTCOMPARECOL_PCTCOL" localSheetId="1">FALSE</definedName>
    <definedName name="QBREPORTCOMPARECOL_PCTCOL" localSheetId="2">FALSE</definedName>
    <definedName name="QBREPORTCOMPARECOL_PCTCOL" localSheetId="3">FALSE</definedName>
    <definedName name="QBREPORTCOMPARECOL_PCTCOL" localSheetId="0">FALSE</definedName>
    <definedName name="QBREPORTCOMPARECOL_PCTEXPENSE" localSheetId="1">FALSE</definedName>
    <definedName name="QBREPORTCOMPARECOL_PCTEXPENSE" localSheetId="2">FALSE</definedName>
    <definedName name="QBREPORTCOMPARECOL_PCTEXPENSE" localSheetId="3">FALSE</definedName>
    <definedName name="QBREPORTCOMPARECOL_PCTEXPENSE" localSheetId="0">FALSE</definedName>
    <definedName name="QBREPORTCOMPARECOL_PCTINCOME" localSheetId="1">FALSE</definedName>
    <definedName name="QBREPORTCOMPARECOL_PCTINCOME" localSheetId="2">FALSE</definedName>
    <definedName name="QBREPORTCOMPARECOL_PCTINCOME" localSheetId="3">FALSE</definedName>
    <definedName name="QBREPORTCOMPARECOL_PCTINCOME" localSheetId="0">FALSE</definedName>
    <definedName name="QBREPORTCOMPARECOL_PCTOFSALES" localSheetId="1">FALSE</definedName>
    <definedName name="QBREPORTCOMPARECOL_PCTOFSALES" localSheetId="2">FALSE</definedName>
    <definedName name="QBREPORTCOMPARECOL_PCTOFSALES" localSheetId="3">FALSE</definedName>
    <definedName name="QBREPORTCOMPARECOL_PCTOFSALES" localSheetId="0">FALSE</definedName>
    <definedName name="QBREPORTCOMPARECOL_PCTROW" localSheetId="1">FALSE</definedName>
    <definedName name="QBREPORTCOMPARECOL_PCTROW" localSheetId="2">FALSE</definedName>
    <definedName name="QBREPORTCOMPARECOL_PCTROW" localSheetId="3">FALSE</definedName>
    <definedName name="QBREPORTCOMPARECOL_PCTROW" localSheetId="0">FALSE</definedName>
    <definedName name="QBREPORTCOMPARECOL_PPDIFF" localSheetId="1">FALSE</definedName>
    <definedName name="QBREPORTCOMPARECOL_PPDIFF" localSheetId="2">FALSE</definedName>
    <definedName name="QBREPORTCOMPARECOL_PPDIFF" localSheetId="3">FALSE</definedName>
    <definedName name="QBREPORTCOMPARECOL_PPDIFF" localSheetId="0">FALSE</definedName>
    <definedName name="QBREPORTCOMPARECOL_PPPCT" localSheetId="1">FALSE</definedName>
    <definedName name="QBREPORTCOMPARECOL_PPPCT" localSheetId="2">FALSE</definedName>
    <definedName name="QBREPORTCOMPARECOL_PPPCT" localSheetId="3">FALSE</definedName>
    <definedName name="QBREPORTCOMPARECOL_PPPCT" localSheetId="0">FALSE</definedName>
    <definedName name="QBREPORTCOMPARECOL_PREVPERIOD" localSheetId="1">FALSE</definedName>
    <definedName name="QBREPORTCOMPARECOL_PREVPERIOD" localSheetId="2">FALSE</definedName>
    <definedName name="QBREPORTCOMPARECOL_PREVPERIOD" localSheetId="3">FALSE</definedName>
    <definedName name="QBREPORTCOMPARECOL_PREVPERIOD" localSheetId="0">FALSE</definedName>
    <definedName name="QBREPORTCOMPARECOL_PREVYEAR" localSheetId="1">TRUE</definedName>
    <definedName name="QBREPORTCOMPARECOL_PREVYEAR" localSheetId="2">FALSE</definedName>
    <definedName name="QBREPORTCOMPARECOL_PREVYEAR" localSheetId="3">FALSE</definedName>
    <definedName name="QBREPORTCOMPARECOL_PREVYEAR" localSheetId="0">FALSE</definedName>
    <definedName name="QBREPORTCOMPARECOL_PYDIFF" localSheetId="1">TRUE</definedName>
    <definedName name="QBREPORTCOMPARECOL_PYDIFF" localSheetId="2">FALSE</definedName>
    <definedName name="QBREPORTCOMPARECOL_PYDIFF" localSheetId="3">FALSE</definedName>
    <definedName name="QBREPORTCOMPARECOL_PYDIFF" localSheetId="0">FALSE</definedName>
    <definedName name="QBREPORTCOMPARECOL_PYPCT" localSheetId="1">TRUE</definedName>
    <definedName name="QBREPORTCOMPARECOL_PYPCT" localSheetId="2">FALSE</definedName>
    <definedName name="QBREPORTCOMPARECOL_PYPCT" localSheetId="3">FALSE</definedName>
    <definedName name="QBREPORTCOMPARECOL_PYPCT" localSheetId="0">FALSE</definedName>
    <definedName name="QBREPORTCOMPARECOL_QTY" localSheetId="1">FALSE</definedName>
    <definedName name="QBREPORTCOMPARECOL_QTY" localSheetId="2">FALSE</definedName>
    <definedName name="QBREPORTCOMPARECOL_QTY" localSheetId="3">FALSE</definedName>
    <definedName name="QBREPORTCOMPARECOL_QTY" localSheetId="0">FALSE</definedName>
    <definedName name="QBREPORTCOMPARECOL_RATE" localSheetId="1">FALSE</definedName>
    <definedName name="QBREPORTCOMPARECOL_RATE" localSheetId="2">FALSE</definedName>
    <definedName name="QBREPORTCOMPARECOL_RATE" localSheetId="3">FALSE</definedName>
    <definedName name="QBREPORTCOMPARECOL_RATE" localSheetId="0">FALSE</definedName>
    <definedName name="QBREPORTCOMPARECOL_TRIPBILLEDMILES" localSheetId="1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0">FALSE</definedName>
    <definedName name="QBREPORTCOMPARECOL_TRIPBILLINGAMOUNT" localSheetId="1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0">FALSE</definedName>
    <definedName name="QBREPORTCOMPARECOL_TRIPMILES" localSheetId="1">FALSE</definedName>
    <definedName name="QBREPORTCOMPARECOL_TRIPMILES" localSheetId="2">FALSE</definedName>
    <definedName name="QBREPORTCOMPARECOL_TRIPMILES" localSheetId="3">FALSE</definedName>
    <definedName name="QBREPORTCOMPARECOL_TRIPMILES" localSheetId="0">FALSE</definedName>
    <definedName name="QBREPORTCOMPARECOL_TRIPNOTBILLABLEMILES" localSheetId="1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0">FALSE</definedName>
    <definedName name="QBREPORTCOMPARECOL_TRIPTAXDEDUCTIBLEAMOUNT" localSheetId="1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0">FALSE</definedName>
    <definedName name="QBREPORTCOMPARECOL_TRIPUNBILLEDMILES" localSheetId="1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0">FALSE</definedName>
    <definedName name="QBREPORTCOMPARECOL_YTD" localSheetId="1">FALSE</definedName>
    <definedName name="QBREPORTCOMPARECOL_YTD" localSheetId="2">FALSE</definedName>
    <definedName name="QBREPORTCOMPARECOL_YTD" localSheetId="3">FALSE</definedName>
    <definedName name="QBREPORTCOMPARECOL_YTD" localSheetId="0">FALSE</definedName>
    <definedName name="QBREPORTCOMPARECOL_YTDBUDGET" localSheetId="1">FALSE</definedName>
    <definedName name="QBREPORTCOMPARECOL_YTDBUDGET" localSheetId="2">FALSE</definedName>
    <definedName name="QBREPORTCOMPARECOL_YTDBUDGET" localSheetId="3">FALSE</definedName>
    <definedName name="QBREPORTCOMPARECOL_YTDBUDGET" localSheetId="0">FALSE</definedName>
    <definedName name="QBREPORTCOMPARECOL_YTDPCT" localSheetId="1">FALSE</definedName>
    <definedName name="QBREPORTCOMPARECOL_YTDPCT" localSheetId="2">FALSE</definedName>
    <definedName name="QBREPORTCOMPARECOL_YTDPCT" localSheetId="3">FALSE</definedName>
    <definedName name="QBREPORTCOMPARECOL_YTDPCT" localSheetId="0">FALSE</definedName>
    <definedName name="QBREPORTROWAXIS" localSheetId="1">11</definedName>
    <definedName name="QBREPORTROWAXIS" localSheetId="2">11</definedName>
    <definedName name="QBREPORTROWAXIS" localSheetId="3">11</definedName>
    <definedName name="QBREPORTROWAXIS" localSheetId="0">11</definedName>
    <definedName name="QBREPORTSUBCOLAXIS" localSheetId="1">24</definedName>
    <definedName name="QBREPORTSUBCOLAXIS" localSheetId="2">0</definedName>
    <definedName name="QBREPORTSUBCOLAXIS" localSheetId="3">0</definedName>
    <definedName name="QBREPORTSUBCOLAXIS" localSheetId="0">24</definedName>
    <definedName name="QBREPORTTYPE" localSheetId="1">1</definedName>
    <definedName name="QBREPORTTYPE" localSheetId="2">4</definedName>
    <definedName name="QBREPORTTYPE" localSheetId="3">0</definedName>
    <definedName name="QBREPORTTYPE" localSheetId="0">288</definedName>
    <definedName name="QBROWHEADERS" localSheetId="1">6</definedName>
    <definedName name="QBROWHEADERS" localSheetId="2">6</definedName>
    <definedName name="QBROWHEADERS" localSheetId="3">6</definedName>
    <definedName name="QBROWHEADERS" localSheetId="0">6</definedName>
    <definedName name="QBSTARTDATE" localSheetId="1">20220901</definedName>
    <definedName name="QBSTARTDATE" localSheetId="2">20220901</definedName>
    <definedName name="QBSTARTDATE" localSheetId="3">20220901</definedName>
    <definedName name="QBSTARTDATE" localSheetId="0">20220901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2" i="4" l="1"/>
  <c r="I92" i="4"/>
  <c r="H92" i="4"/>
  <c r="G92" i="4"/>
  <c r="J91" i="4"/>
  <c r="I91" i="4"/>
  <c r="H91" i="4"/>
  <c r="G91" i="4"/>
  <c r="J90" i="4"/>
  <c r="I90" i="4"/>
  <c r="H90" i="4"/>
  <c r="G90" i="4"/>
  <c r="J89" i="4"/>
  <c r="I89" i="4"/>
  <c r="H89" i="4"/>
  <c r="G89" i="4"/>
  <c r="J88" i="4"/>
  <c r="I88" i="4"/>
  <c r="J87" i="4"/>
  <c r="I87" i="4"/>
  <c r="J86" i="4"/>
  <c r="I86" i="4"/>
  <c r="J84" i="4"/>
  <c r="I84" i="4"/>
  <c r="H84" i="4"/>
  <c r="G84" i="4"/>
  <c r="J83" i="4"/>
  <c r="I83" i="4"/>
  <c r="J82" i="4"/>
  <c r="I82" i="4"/>
  <c r="J81" i="4"/>
  <c r="I81" i="4"/>
  <c r="J80" i="4"/>
  <c r="I80" i="4"/>
  <c r="J79" i="4"/>
  <c r="I79" i="4"/>
  <c r="J78" i="4"/>
  <c r="I78" i="4"/>
  <c r="J77" i="4"/>
  <c r="I77" i="4"/>
  <c r="J75" i="4"/>
  <c r="I75" i="4"/>
  <c r="J74" i="4"/>
  <c r="I74" i="4"/>
  <c r="H74" i="4"/>
  <c r="G74" i="4"/>
  <c r="J73" i="4"/>
  <c r="I73" i="4"/>
  <c r="J72" i="4"/>
  <c r="I72" i="4"/>
  <c r="J71" i="4"/>
  <c r="I71" i="4"/>
  <c r="J70" i="4"/>
  <c r="I70" i="4"/>
  <c r="J69" i="4"/>
  <c r="I69" i="4"/>
  <c r="J68" i="4"/>
  <c r="I68" i="4"/>
  <c r="J67" i="4"/>
  <c r="I67" i="4"/>
  <c r="J65" i="4"/>
  <c r="I65" i="4"/>
  <c r="H65" i="4"/>
  <c r="G65" i="4"/>
  <c r="J64" i="4"/>
  <c r="I64" i="4"/>
  <c r="J63" i="4"/>
  <c r="I63" i="4"/>
  <c r="J62" i="4"/>
  <c r="I62" i="4"/>
  <c r="J60" i="4"/>
  <c r="I60" i="4"/>
  <c r="H60" i="4"/>
  <c r="G60" i="4"/>
  <c r="J59" i="4"/>
  <c r="I59" i="4"/>
  <c r="J57" i="4"/>
  <c r="I57" i="4"/>
  <c r="H57" i="4"/>
  <c r="G57" i="4"/>
  <c r="J56" i="4"/>
  <c r="I56" i="4"/>
  <c r="J55" i="4"/>
  <c r="I55" i="4"/>
  <c r="J54" i="4"/>
  <c r="I54" i="4"/>
  <c r="J52" i="4"/>
  <c r="I52" i="4"/>
  <c r="H52" i="4"/>
  <c r="G52" i="4"/>
  <c r="J51" i="4"/>
  <c r="I51" i="4"/>
  <c r="J50" i="4"/>
  <c r="I50" i="4"/>
  <c r="J48" i="4"/>
  <c r="I48" i="4"/>
  <c r="H48" i="4"/>
  <c r="G48" i="4"/>
  <c r="J47" i="4"/>
  <c r="I47" i="4"/>
  <c r="J46" i="4"/>
  <c r="I46" i="4"/>
  <c r="J44" i="4"/>
  <c r="I44" i="4"/>
  <c r="H44" i="4"/>
  <c r="G44" i="4"/>
  <c r="J43" i="4"/>
  <c r="I43" i="4"/>
  <c r="J42" i="4"/>
  <c r="I42" i="4"/>
  <c r="J40" i="4"/>
  <c r="I40" i="4"/>
  <c r="H40" i="4"/>
  <c r="G40" i="4"/>
  <c r="J39" i="4"/>
  <c r="I39" i="4"/>
  <c r="J38" i="4"/>
  <c r="I38" i="4"/>
  <c r="J37" i="4"/>
  <c r="I37" i="4"/>
  <c r="J36" i="4"/>
  <c r="I36" i="4"/>
  <c r="J35" i="4"/>
  <c r="I35" i="4"/>
  <c r="J34" i="4"/>
  <c r="I34" i="4"/>
  <c r="J33" i="4"/>
  <c r="I33" i="4"/>
  <c r="J30" i="4"/>
  <c r="I30" i="4"/>
  <c r="H30" i="4"/>
  <c r="G30" i="4"/>
  <c r="J29" i="4"/>
  <c r="I29" i="4"/>
  <c r="H29" i="4"/>
  <c r="G29" i="4"/>
  <c r="J28" i="4"/>
  <c r="I28" i="4"/>
  <c r="H28" i="4"/>
  <c r="G28" i="4"/>
  <c r="J27" i="4"/>
  <c r="I27" i="4"/>
  <c r="J26" i="4"/>
  <c r="I26" i="4"/>
  <c r="J25" i="4"/>
  <c r="I25" i="4"/>
  <c r="J24" i="4"/>
  <c r="I24" i="4"/>
  <c r="J23" i="4"/>
  <c r="I23" i="4"/>
  <c r="J22" i="4"/>
  <c r="I22" i="4"/>
  <c r="J20" i="4"/>
  <c r="I20" i="4"/>
  <c r="H20" i="4"/>
  <c r="G20" i="4"/>
  <c r="J19" i="4"/>
  <c r="I19" i="4"/>
  <c r="J17" i="4"/>
  <c r="I17" i="4"/>
  <c r="H17" i="4"/>
  <c r="G17" i="4"/>
  <c r="J16" i="4"/>
  <c r="I16" i="4"/>
  <c r="J15" i="4"/>
  <c r="I15" i="4"/>
  <c r="J13" i="4"/>
  <c r="I13" i="4"/>
  <c r="H13" i="4"/>
  <c r="G13" i="4"/>
  <c r="J12" i="4"/>
  <c r="I12" i="4"/>
  <c r="J11" i="4"/>
  <c r="I11" i="4"/>
  <c r="J10" i="4"/>
  <c r="I10" i="4"/>
  <c r="J9" i="4"/>
  <c r="I9" i="4"/>
  <c r="J8" i="4"/>
  <c r="I8" i="4"/>
  <c r="J7" i="4"/>
  <c r="I7" i="4"/>
  <c r="J6" i="4"/>
  <c r="I6" i="4"/>
  <c r="P123" i="3"/>
  <c r="O123" i="3"/>
  <c r="P122" i="3"/>
  <c r="O122" i="3"/>
  <c r="P121" i="3"/>
  <c r="O121" i="3"/>
  <c r="P120" i="3"/>
  <c r="O120" i="3"/>
  <c r="P119" i="3"/>
  <c r="O119" i="3"/>
  <c r="P118" i="3"/>
  <c r="P117" i="3"/>
  <c r="P116" i="3"/>
  <c r="P115" i="3"/>
  <c r="P114" i="3"/>
  <c r="P111" i="3"/>
  <c r="O111" i="3"/>
  <c r="P110" i="3"/>
  <c r="O110" i="3"/>
  <c r="P109" i="3"/>
  <c r="P107" i="3"/>
  <c r="O107" i="3"/>
  <c r="P106" i="3"/>
  <c r="P105" i="3"/>
  <c r="P104" i="3"/>
  <c r="P103" i="3"/>
  <c r="P102" i="3"/>
  <c r="P99" i="3"/>
  <c r="O99" i="3"/>
  <c r="P98" i="3"/>
  <c r="O98" i="3"/>
  <c r="P97" i="3"/>
  <c r="P95" i="3"/>
  <c r="O95" i="3"/>
  <c r="P94" i="3"/>
  <c r="P93" i="3"/>
  <c r="P92" i="3"/>
  <c r="P89" i="3"/>
  <c r="O89" i="3"/>
  <c r="P88" i="3"/>
  <c r="O88" i="3"/>
  <c r="P87" i="3"/>
  <c r="P84" i="3"/>
  <c r="O84" i="3"/>
  <c r="P83" i="3"/>
  <c r="O83" i="3"/>
  <c r="P82" i="3"/>
  <c r="P81" i="3"/>
  <c r="P78" i="3"/>
  <c r="O78" i="3"/>
  <c r="P77" i="3"/>
  <c r="O77" i="3"/>
  <c r="P76" i="3"/>
  <c r="P75" i="3"/>
  <c r="P73" i="3"/>
  <c r="O73" i="3"/>
  <c r="P72" i="3"/>
  <c r="P71" i="3"/>
  <c r="P70" i="3"/>
  <c r="P67" i="3"/>
  <c r="O67" i="3"/>
  <c r="P66" i="3"/>
  <c r="O66" i="3"/>
  <c r="P65" i="3"/>
  <c r="P63" i="3"/>
  <c r="O63" i="3"/>
  <c r="P62" i="3"/>
  <c r="P58" i="3"/>
  <c r="O58" i="3"/>
  <c r="P57" i="3"/>
  <c r="O57" i="3"/>
  <c r="P56" i="3"/>
  <c r="O56" i="3"/>
  <c r="P55" i="3"/>
  <c r="O55" i="3"/>
  <c r="P54" i="3"/>
  <c r="P52" i="3"/>
  <c r="O52" i="3"/>
  <c r="P51" i="3"/>
  <c r="P50" i="3"/>
  <c r="P49" i="3"/>
  <c r="P48" i="3"/>
  <c r="P47" i="3"/>
  <c r="P46" i="3"/>
  <c r="P44" i="3"/>
  <c r="O44" i="3"/>
  <c r="P43" i="3"/>
  <c r="P42" i="3"/>
  <c r="P39" i="3"/>
  <c r="O39" i="3"/>
  <c r="P38" i="3"/>
  <c r="O38" i="3"/>
  <c r="P37" i="3"/>
  <c r="P36" i="3"/>
  <c r="P35" i="3"/>
  <c r="P34" i="3"/>
  <c r="P33" i="3"/>
  <c r="P32" i="3"/>
  <c r="P31" i="3"/>
  <c r="P28" i="3"/>
  <c r="O28" i="3"/>
  <c r="P27" i="3"/>
  <c r="O27" i="3"/>
  <c r="P26" i="3"/>
  <c r="P25" i="3"/>
  <c r="P24" i="3"/>
  <c r="P22" i="3"/>
  <c r="O22" i="3"/>
  <c r="P21" i="3"/>
  <c r="P20" i="3"/>
  <c r="P17" i="3"/>
  <c r="O17" i="3"/>
  <c r="P16" i="3"/>
  <c r="O16" i="3"/>
  <c r="P15" i="3"/>
  <c r="P14" i="3"/>
  <c r="P13" i="3"/>
  <c r="P12" i="3"/>
  <c r="P10" i="3"/>
  <c r="O10" i="3"/>
  <c r="P9" i="3"/>
  <c r="P7" i="3"/>
  <c r="O7" i="3"/>
  <c r="P6" i="3"/>
  <c r="G51" i="2"/>
  <c r="G50" i="2"/>
  <c r="G49" i="2"/>
  <c r="G48" i="2"/>
  <c r="G45" i="2"/>
  <c r="G41" i="2"/>
  <c r="G37" i="2"/>
  <c r="G34" i="2"/>
  <c r="G31" i="2"/>
  <c r="G27" i="2"/>
  <c r="G22" i="2"/>
  <c r="G21" i="2"/>
  <c r="G20" i="2"/>
  <c r="G15" i="2"/>
  <c r="G12" i="2"/>
  <c r="G8" i="2"/>
  <c r="J118" i="1"/>
  <c r="I118" i="1"/>
  <c r="H118" i="1"/>
  <c r="G118" i="1"/>
  <c r="J117" i="1"/>
  <c r="I117" i="1"/>
  <c r="H117" i="1"/>
  <c r="G117" i="1"/>
  <c r="J116" i="1"/>
  <c r="I116" i="1"/>
  <c r="H116" i="1"/>
  <c r="G116" i="1"/>
  <c r="J115" i="1"/>
  <c r="I115" i="1"/>
  <c r="H115" i="1"/>
  <c r="G115" i="1"/>
  <c r="J114" i="1"/>
  <c r="I114" i="1"/>
  <c r="J113" i="1"/>
  <c r="I113" i="1"/>
  <c r="J112" i="1"/>
  <c r="I112" i="1"/>
  <c r="J111" i="1"/>
  <c r="I111" i="1"/>
  <c r="J109" i="1"/>
  <c r="I109" i="1"/>
  <c r="H109" i="1"/>
  <c r="G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5" i="1"/>
  <c r="I95" i="1"/>
  <c r="H95" i="1"/>
  <c r="G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5" i="1"/>
  <c r="I85" i="1"/>
  <c r="H85" i="1"/>
  <c r="G85" i="1"/>
  <c r="J84" i="1"/>
  <c r="I84" i="1"/>
  <c r="J83" i="1"/>
  <c r="I83" i="1"/>
  <c r="J82" i="1"/>
  <c r="I82" i="1"/>
  <c r="J81" i="1"/>
  <c r="I81" i="1"/>
  <c r="J79" i="1"/>
  <c r="I79" i="1"/>
  <c r="H79" i="1"/>
  <c r="G79" i="1"/>
  <c r="J78" i="1"/>
  <c r="I78" i="1"/>
  <c r="J76" i="1"/>
  <c r="I76" i="1"/>
  <c r="H76" i="1"/>
  <c r="G76" i="1"/>
  <c r="J75" i="1"/>
  <c r="I75" i="1"/>
  <c r="J74" i="1"/>
  <c r="I74" i="1"/>
  <c r="J72" i="1"/>
  <c r="I72" i="1"/>
  <c r="H72" i="1"/>
  <c r="G72" i="1"/>
  <c r="J71" i="1"/>
  <c r="I71" i="1"/>
  <c r="J70" i="1"/>
  <c r="I70" i="1"/>
  <c r="J69" i="1"/>
  <c r="I69" i="1"/>
  <c r="J68" i="1"/>
  <c r="I68" i="1"/>
  <c r="J66" i="1"/>
  <c r="I66" i="1"/>
  <c r="H66" i="1"/>
  <c r="G66" i="1"/>
  <c r="J65" i="1"/>
  <c r="I65" i="1"/>
  <c r="J64" i="1"/>
  <c r="I64" i="1"/>
  <c r="J63" i="1"/>
  <c r="I63" i="1"/>
  <c r="J62" i="1"/>
  <c r="I62" i="1"/>
  <c r="J61" i="1"/>
  <c r="I61" i="1"/>
  <c r="J59" i="1"/>
  <c r="I59" i="1"/>
  <c r="H59" i="1"/>
  <c r="G59" i="1"/>
  <c r="J58" i="1"/>
  <c r="I58" i="1"/>
  <c r="J57" i="1"/>
  <c r="I57" i="1"/>
  <c r="J56" i="1"/>
  <c r="I56" i="1"/>
  <c r="J55" i="1"/>
  <c r="I55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1" i="1"/>
  <c r="I41" i="1"/>
  <c r="H41" i="1"/>
  <c r="G41" i="1"/>
  <c r="J40" i="1"/>
  <c r="I40" i="1"/>
  <c r="H40" i="1"/>
  <c r="G40" i="1"/>
  <c r="J39" i="1"/>
  <c r="I39" i="1"/>
  <c r="H39" i="1"/>
  <c r="G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8" i="1"/>
  <c r="I28" i="1"/>
  <c r="H28" i="1"/>
  <c r="G28" i="1"/>
  <c r="J27" i="1"/>
  <c r="I27" i="1"/>
  <c r="J25" i="1"/>
  <c r="I25" i="1"/>
  <c r="H25" i="1"/>
  <c r="G25" i="1"/>
  <c r="J24" i="1"/>
  <c r="I24" i="1"/>
  <c r="J23" i="1"/>
  <c r="I23" i="1"/>
  <c r="J22" i="1"/>
  <c r="I22" i="1"/>
  <c r="J21" i="1"/>
  <c r="I21" i="1"/>
  <c r="J20" i="1"/>
  <c r="I20" i="1"/>
  <c r="J19" i="1"/>
  <c r="I19" i="1"/>
  <c r="J17" i="1"/>
  <c r="I17" i="1"/>
  <c r="H17" i="1"/>
  <c r="G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</calcChain>
</file>

<file path=xl/sharedStrings.xml><?xml version="1.0" encoding="utf-8"?>
<sst xmlns="http://schemas.openxmlformats.org/spreadsheetml/2006/main" count="534" uniqueCount="225">
  <si>
    <t>Sep '22 - Aug 23</t>
  </si>
  <si>
    <t>Budget</t>
  </si>
  <si>
    <t>$ Over Budget</t>
  </si>
  <si>
    <t>% of Budget</t>
  </si>
  <si>
    <t>Ordinary Income/Expense</t>
  </si>
  <si>
    <t>Income</t>
  </si>
  <si>
    <t>Swim Meet Revenue</t>
  </si>
  <si>
    <t>SCY Age Group Champs Revenue</t>
  </si>
  <si>
    <t>SCY Senior Champs Revenue</t>
  </si>
  <si>
    <t>Winter MESI-Sponsor Meet Rev</t>
  </si>
  <si>
    <t>Fall MESI-Sponsor Meet Revenue</t>
  </si>
  <si>
    <t>EZ Leadership Meet Revenue</t>
  </si>
  <si>
    <t>Summer LCM Championship Revenue</t>
  </si>
  <si>
    <t>International Invite Revenue</t>
  </si>
  <si>
    <t>Winter Championships Revenue</t>
  </si>
  <si>
    <t>Winter Champs Trials Revenue</t>
  </si>
  <si>
    <t>Developmental Meet #2 Revenue</t>
  </si>
  <si>
    <t>Swim Meet Surcharges</t>
  </si>
  <si>
    <t>Total Swim Meet Revenue</t>
  </si>
  <si>
    <t>All Star Revenue</t>
  </si>
  <si>
    <t>Age Group Event Revenue</t>
  </si>
  <si>
    <t>Senior Event Revenue</t>
  </si>
  <si>
    <t>11 - 14 Meet Revenue</t>
  </si>
  <si>
    <t>10 &amp; Under Trip Revenue</t>
  </si>
  <si>
    <t>Age Group Summer Zones Revenue</t>
  </si>
  <si>
    <t>All Star Revenue - Other</t>
  </si>
  <si>
    <t>Total All Star Revenue</t>
  </si>
  <si>
    <t>Investments</t>
  </si>
  <si>
    <t>Interest- Savings/Short-term CD</t>
  </si>
  <si>
    <t>Total Investments</t>
  </si>
  <si>
    <t>Other Revenues</t>
  </si>
  <si>
    <t>MESI Grants</t>
  </si>
  <si>
    <t>MESI Spnosorships</t>
  </si>
  <si>
    <t>Athlete Travel Surcharge</t>
  </si>
  <si>
    <t>Scholarship &amp; Award Donations</t>
  </si>
  <si>
    <t>Registration Receipts</t>
  </si>
  <si>
    <t>Swimposium/Clinic Revenue</t>
  </si>
  <si>
    <t>Annual Banquet Revenue</t>
  </si>
  <si>
    <t>Fines</t>
  </si>
  <si>
    <t>Miscellaneous Revenue</t>
  </si>
  <si>
    <t>Total Other Revenues</t>
  </si>
  <si>
    <t>Total Income</t>
  </si>
  <si>
    <t>Gross Profit</t>
  </si>
  <si>
    <t>Expense</t>
  </si>
  <si>
    <t>Committee &amp; Chair Expenses</t>
  </si>
  <si>
    <t>Finance</t>
  </si>
  <si>
    <t>Admin</t>
  </si>
  <si>
    <t>Safe Sport</t>
  </si>
  <si>
    <t>Athlete</t>
  </si>
  <si>
    <t>Coaches</t>
  </si>
  <si>
    <t>Senior</t>
  </si>
  <si>
    <t>Age Group</t>
  </si>
  <si>
    <t>Diversity, Equity &amp; Inclusion</t>
  </si>
  <si>
    <t>Officials</t>
  </si>
  <si>
    <t>Total Committee &amp; Chair Expenses</t>
  </si>
  <si>
    <t>Club Support</t>
  </si>
  <si>
    <t>Community Engagement</t>
  </si>
  <si>
    <t>Safe Sport Recognition</t>
  </si>
  <si>
    <t>Open Water</t>
  </si>
  <si>
    <t>Club Recognition</t>
  </si>
  <si>
    <t>Total Club Support</t>
  </si>
  <si>
    <t>All Star Expenses</t>
  </si>
  <si>
    <t>Age Group Event Expenses</t>
  </si>
  <si>
    <t>Senior Event Expenses</t>
  </si>
  <si>
    <t>11 - 14 Meet Expenses</t>
  </si>
  <si>
    <t>10 &amp; Under Trip Expenses</t>
  </si>
  <si>
    <t>Age Group Summer Zones Expenses</t>
  </si>
  <si>
    <t>Total All Star Expenses</t>
  </si>
  <si>
    <t>Athlete Support</t>
  </si>
  <si>
    <t>Outreach Travel</t>
  </si>
  <si>
    <t>Athlete Travel</t>
  </si>
  <si>
    <t>Outreach Meet Fees</t>
  </si>
  <si>
    <t>Scholarship</t>
  </si>
  <si>
    <t>Total Athlete Support</t>
  </si>
  <si>
    <t>Business Expenses</t>
  </si>
  <si>
    <t>Computer Software</t>
  </si>
  <si>
    <t>Internet</t>
  </si>
  <si>
    <t>Total Business Expenses</t>
  </si>
  <si>
    <t>Contract Services</t>
  </si>
  <si>
    <t>Accounting Fees</t>
  </si>
  <si>
    <t>Total Contract Services</t>
  </si>
  <si>
    <t>Operations Expenses</t>
  </si>
  <si>
    <t>Mileage</t>
  </si>
  <si>
    <t>Postage/Mailing Services</t>
  </si>
  <si>
    <t>Supplies</t>
  </si>
  <si>
    <t>Total Operations Expenses</t>
  </si>
  <si>
    <t>Other Expenses</t>
  </si>
  <si>
    <t>MESI Sponsorships</t>
  </si>
  <si>
    <t>PayPal Fees</t>
  </si>
  <si>
    <t>Coaches Training &amp; Support</t>
  </si>
  <si>
    <t>Bank Charges</t>
  </si>
  <si>
    <t>Registrations Remitted to USA-S</t>
  </si>
  <si>
    <t>Annual Banquet Expenses</t>
  </si>
  <si>
    <t>Miscellaneous Expenses</t>
  </si>
  <si>
    <t>Memberships and Dues</t>
  </si>
  <si>
    <t>Total Other Expenses</t>
  </si>
  <si>
    <t>Swim Meet Expenses</t>
  </si>
  <si>
    <t>EZ Leadership Meet Expenses</t>
  </si>
  <si>
    <t>SCY Age Group Champs Expenses</t>
  </si>
  <si>
    <t>Winter MESI-Sponsor Meet Exp</t>
  </si>
  <si>
    <t>Fall MESI-Sponsor Meet Expense</t>
  </si>
  <si>
    <t>SCY Senior Champs Contract Svcs</t>
  </si>
  <si>
    <t>SCY Senior Champs Expenses</t>
  </si>
  <si>
    <t>Summer LCM Champs Contract Svcs</t>
  </si>
  <si>
    <t>Summer LCM Champs Expenses</t>
  </si>
  <si>
    <t>Developmental Meet #2 Expenses</t>
  </si>
  <si>
    <t>Winter Champs Trials Expenses</t>
  </si>
  <si>
    <t>International Invite Expenses</t>
  </si>
  <si>
    <t>Winter Championships Expenses</t>
  </si>
  <si>
    <t>Total Swim Meet Expenses</t>
  </si>
  <si>
    <t>Travel Expenses</t>
  </si>
  <si>
    <t>Lodging</t>
  </si>
  <si>
    <t>Conference/Convention/Meeting</t>
  </si>
  <si>
    <t>Meals</t>
  </si>
  <si>
    <t>Transportation</t>
  </si>
  <si>
    <t>Total Travel Expenses</t>
  </si>
  <si>
    <t>Total Expense</t>
  </si>
  <si>
    <t>Net Ordinary Income</t>
  </si>
  <si>
    <t>Net Income</t>
  </si>
  <si>
    <t>Sep 1 - Dec 4, 22</t>
  </si>
  <si>
    <t>Type</t>
  </si>
  <si>
    <t>Date</t>
  </si>
  <si>
    <t>Num</t>
  </si>
  <si>
    <t>Name</t>
  </si>
  <si>
    <t>Memo</t>
  </si>
  <si>
    <t>Clr</t>
  </si>
  <si>
    <t>Split</t>
  </si>
  <si>
    <t>Amount</t>
  </si>
  <si>
    <t>Balance</t>
  </si>
  <si>
    <t>Total EZ Leadership Meet Revenue</t>
  </si>
  <si>
    <t>Total International Invite Revenue</t>
  </si>
  <si>
    <t>Total Swim Meet Surcharges</t>
  </si>
  <si>
    <t>Total Senior Event Revenue</t>
  </si>
  <si>
    <t>Total Age Group Summer Zones Revenue</t>
  </si>
  <si>
    <t>Total Interest- Savings/Short-term CD</t>
  </si>
  <si>
    <t>Total Athlete Travel Surcharge</t>
  </si>
  <si>
    <t>Total Registration Receipts</t>
  </si>
  <si>
    <t>Total Fines</t>
  </si>
  <si>
    <t>Total Admin</t>
  </si>
  <si>
    <t>Total Officials</t>
  </si>
  <si>
    <t>Total Senior Event Expenses</t>
  </si>
  <si>
    <t>Ö</t>
  </si>
  <si>
    <t>Total Age Group Summer Zones Expenses</t>
  </si>
  <si>
    <t>Total Athlete Travel</t>
  </si>
  <si>
    <t>Total Internet</t>
  </si>
  <si>
    <t>Total Supplies</t>
  </si>
  <si>
    <t>Total PayPal Fees</t>
  </si>
  <si>
    <t>Total Registrations Remitted to USA-S</t>
  </si>
  <si>
    <t>Total Transportation</t>
  </si>
  <si>
    <t>Deposit</t>
  </si>
  <si>
    <t>Credit Card Charge</t>
  </si>
  <si>
    <t>Check</t>
  </si>
  <si>
    <t>1220</t>
  </si>
  <si>
    <t>1219</t>
  </si>
  <si>
    <t>1216</t>
  </si>
  <si>
    <t>1222</t>
  </si>
  <si>
    <t>1215</t>
  </si>
  <si>
    <t>1218</t>
  </si>
  <si>
    <t>1221</t>
  </si>
  <si>
    <t>1217</t>
  </si>
  <si>
    <t>EFT</t>
  </si>
  <si>
    <t>Key Bank</t>
  </si>
  <si>
    <t>USA Swimming</t>
  </si>
  <si>
    <t>Swim Outlet</t>
  </si>
  <si>
    <t>Pay Pal</t>
  </si>
  <si>
    <t>Amato's</t>
  </si>
  <si>
    <t>Amazon</t>
  </si>
  <si>
    <t>Todd Larlee</t>
  </si>
  <si>
    <t>Polly Cohen</t>
  </si>
  <si>
    <t>Maine Hosting Solutions</t>
  </si>
  <si>
    <t>Mary Ellen Tynan</t>
  </si>
  <si>
    <t>Hasty Awards</t>
  </si>
  <si>
    <t>Delta Air Lines</t>
  </si>
  <si>
    <t>American Airlines</t>
  </si>
  <si>
    <t>United Airlines</t>
  </si>
  <si>
    <t>Dollar Car Rental</t>
  </si>
  <si>
    <t>Event Sponsor MAINE LOBSTER NOW</t>
  </si>
  <si>
    <t>30% revenue share Summer LCM Champs apparel sales</t>
  </si>
  <si>
    <t>MMD</t>
  </si>
  <si>
    <t>CMA SEAL</t>
  </si>
  <si>
    <t>CMA</t>
  </si>
  <si>
    <t>CMA SEAL BYB</t>
  </si>
  <si>
    <t>11/06/2022 Senior Training Event</t>
  </si>
  <si>
    <t>DEFY CMA MDIY</t>
  </si>
  <si>
    <t>Refunds CMA SYT</t>
  </si>
  <si>
    <t>Interest</t>
  </si>
  <si>
    <t>MC Business Rewards 115K points redemption</t>
  </si>
  <si>
    <t>KVY CMA</t>
  </si>
  <si>
    <t>SEPT 2022 registrations (MESI portion)</t>
  </si>
  <si>
    <t>LRSC WCCU BYB CMA SSC</t>
  </si>
  <si>
    <t>OCT 2022 registrations</t>
  </si>
  <si>
    <t>MMD SMAC DEFY MDIY SEAL SSC WCY PBAY</t>
  </si>
  <si>
    <t>CMA MMD</t>
  </si>
  <si>
    <t>Swim Caps for future event giveaways, etc.</t>
  </si>
  <si>
    <t>Officials Training THANK YOU gift card Ken Galica</t>
  </si>
  <si>
    <t>Swim Caps 11/06/2022 Senior Training event</t>
  </si>
  <si>
    <t>Pizzas 11/06/2022 Senior Training event</t>
  </si>
  <si>
    <t>Prizes for Shoot-out winners (2 $25 gift cards)</t>
  </si>
  <si>
    <t>Summer Eastern Zones coach stipend &amp; expense reimbursement</t>
  </si>
  <si>
    <t>EZ reimb</t>
  </si>
  <si>
    <t>Athlete reimburse JUNIOR NATIONALS</t>
  </si>
  <si>
    <t>Audrey Cohen - FINA World Cup reimb</t>
  </si>
  <si>
    <t>MESI website annual fee</t>
  </si>
  <si>
    <t>AUGUST 2022 (62 hours) &amp; SEPT 2022 advance ($607.75)</t>
  </si>
  <si>
    <t>SEPT 2022 (62 hours) less &amp; SEPT 2022 advance ($607.75) paid in AUG 2022</t>
  </si>
  <si>
    <t>OCT 2022 (92.50 hours)</t>
  </si>
  <si>
    <t>MESI enamel pins (500)</t>
  </si>
  <si>
    <t>AUG 2022 registrations</t>
  </si>
  <si>
    <t>USA-S National Age Group Summit Denver, CO</t>
  </si>
  <si>
    <t>Car rental Mighty 2500 Summit CO 11/04-06/2022</t>
  </si>
  <si>
    <t>KeyBank Business Gold MM SVG</t>
  </si>
  <si>
    <t>KeyBank Business Rewards CKG</t>
  </si>
  <si>
    <t>KeyBank Business Tiered CD</t>
  </si>
  <si>
    <t>KeyBank Business Rewards MC</t>
  </si>
  <si>
    <t>Sep '21 - Aug 22</t>
  </si>
  <si>
    <t>$ Change</t>
  </si>
  <si>
    <t>% Change</t>
  </si>
  <si>
    <t>Developmental Meet #1 Revenue</t>
  </si>
  <si>
    <t>Club Support - Other</t>
  </si>
  <si>
    <t>Business Registration Fees</t>
  </si>
  <si>
    <t>Other Expenses - Other</t>
  </si>
  <si>
    <t>Refunds</t>
  </si>
  <si>
    <t>Int'l Invite Contract Svcs</t>
  </si>
  <si>
    <t>Winter Champs Contract Svcs</t>
  </si>
  <si>
    <t>Developmental Meet #1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</si>
</sst>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"/>
    <numFmt numFmtId="165" formatCode="#,##0.0#%;\-#,##0.0#%"/>
    <numFmt numFmtId="166" formatCode="mm/dd/yyyy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b/>
      <sz val="8"/>
      <color rgb="FF000000"/>
      <name val="Symbol"/>
      <family val="1"/>
      <charset val="2"/>
    </font>
    <font>
      <sz val="8"/>
      <color rgb="FF00000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5" fontId="2" fillId="0" borderId="0" xfId="0" applyNumberFormat="1" applyFont="1"/>
    <xf numFmtId="164" fontId="2" fillId="0" borderId="2" xfId="0" applyNumberFormat="1" applyFont="1" applyBorder="1"/>
    <xf numFmtId="165" fontId="2" fillId="0" borderId="2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164" fontId="2" fillId="0" borderId="3" xfId="0" applyNumberFormat="1" applyFont="1" applyBorder="1"/>
    <xf numFmtId="165" fontId="2" fillId="0" borderId="3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2" fillId="0" borderId="0" xfId="0" applyNumberFormat="1" applyFont="1"/>
    <xf numFmtId="166" fontId="2" fillId="0" borderId="0" xfId="0" applyNumberFormat="1" applyFont="1"/>
    <xf numFmtId="49" fontId="4" fillId="0" borderId="0" xfId="0" applyNumberFormat="1" applyFont="1"/>
    <xf numFmtId="49" fontId="5" fillId="0" borderId="0" xfId="0" applyNumberFormat="1" applyFont="1" applyAlignment="1">
      <alignment horizontal="centerContinuous"/>
    </xf>
    <xf numFmtId="49" fontId="5" fillId="0" borderId="0" xfId="0" applyNumberFormat="1" applyFont="1"/>
    <xf numFmtId="49" fontId="0" fillId="0" borderId="0" xfId="0" applyNumberFormat="1" applyAlignment="1">
      <alignment horizontal="center"/>
    </xf>
  </cellXfs>
  <cellStyles count="2">
    <cellStyle name="Normal" xfId="0" builtinId="0"/>
    <cellStyle name="Normal 2" xfId="1" xr:uid="{AF0B5256-51FF-46AF-B36D-AFE1FA89BD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5121" name="FILTER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FCBF1B15-2C92-4746-962B-65CF0162B8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5122" name="HEADER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E98A1019-1A33-45EE-85CF-33A0C25598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3073" name="FILTER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3074" name="HEADER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2050" name="HEADER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8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8.xml"/><Relationship Id="rId5" Type="http://schemas.openxmlformats.org/officeDocument/2006/relationships/image" Target="../media/image7.emf"/><Relationship Id="rId4" Type="http://schemas.openxmlformats.org/officeDocument/2006/relationships/control" Target="../activeX/activeX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0183F-3B5A-4FF7-BF09-8A34DB556D73}">
  <sheetPr codeName="Sheet1"/>
  <dimension ref="A1:J119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 x14ac:dyDescent="0.25"/>
  <cols>
    <col min="1" max="5" width="3" style="19" customWidth="1"/>
    <col min="6" max="6" width="31.7109375" style="19" customWidth="1"/>
    <col min="7" max="7" width="13.42578125" style="20" bestFit="1" customWidth="1"/>
    <col min="8" max="8" width="8.7109375" style="20" bestFit="1" customWidth="1"/>
    <col min="9" max="9" width="12" style="20" bestFit="1" customWidth="1"/>
    <col min="10" max="10" width="10.28515625" style="20" bestFit="1" customWidth="1"/>
  </cols>
  <sheetData>
    <row r="1" spans="1:10" ht="15.75" thickBot="1" x14ac:dyDescent="0.3">
      <c r="A1" s="1"/>
      <c r="B1" s="1"/>
      <c r="C1" s="1"/>
      <c r="D1" s="1"/>
      <c r="E1" s="1"/>
      <c r="F1" s="1"/>
      <c r="G1" s="2"/>
      <c r="H1" s="2"/>
      <c r="I1" s="2"/>
      <c r="J1" s="2"/>
    </row>
    <row r="2" spans="1:10" s="18" customFormat="1" ht="16.5" thickTop="1" thickBot="1" x14ac:dyDescent="0.3">
      <c r="A2" s="16"/>
      <c r="B2" s="16"/>
      <c r="C2" s="16"/>
      <c r="D2" s="16"/>
      <c r="E2" s="16"/>
      <c r="F2" s="16"/>
      <c r="G2" s="17" t="s">
        <v>0</v>
      </c>
      <c r="H2" s="17" t="s">
        <v>1</v>
      </c>
      <c r="I2" s="17" t="s">
        <v>2</v>
      </c>
      <c r="J2" s="17" t="s">
        <v>3</v>
      </c>
    </row>
    <row r="3" spans="1:10" ht="15.75" thickTop="1" x14ac:dyDescent="0.25">
      <c r="A3" s="1"/>
      <c r="B3" s="1" t="s">
        <v>4</v>
      </c>
      <c r="C3" s="1"/>
      <c r="D3" s="1"/>
      <c r="E3" s="1"/>
      <c r="F3" s="1"/>
      <c r="G3" s="3"/>
      <c r="H3" s="3"/>
      <c r="I3" s="3"/>
      <c r="J3" s="4"/>
    </row>
    <row r="4" spans="1:10" x14ac:dyDescent="0.25">
      <c r="A4" s="1"/>
      <c r="B4" s="1"/>
      <c r="C4" s="1"/>
      <c r="D4" s="1" t="s">
        <v>5</v>
      </c>
      <c r="E4" s="1"/>
      <c r="F4" s="1"/>
      <c r="G4" s="3"/>
      <c r="H4" s="3"/>
      <c r="I4" s="3"/>
      <c r="J4" s="4"/>
    </row>
    <row r="5" spans="1:10" x14ac:dyDescent="0.25">
      <c r="A5" s="1"/>
      <c r="B5" s="1"/>
      <c r="C5" s="1"/>
      <c r="D5" s="1"/>
      <c r="E5" s="1" t="s">
        <v>6</v>
      </c>
      <c r="F5" s="1"/>
      <c r="G5" s="3"/>
      <c r="H5" s="3"/>
      <c r="I5" s="3"/>
      <c r="J5" s="4"/>
    </row>
    <row r="6" spans="1:10" x14ac:dyDescent="0.25">
      <c r="A6" s="1"/>
      <c r="B6" s="1"/>
      <c r="C6" s="1"/>
      <c r="D6" s="1"/>
      <c r="E6" s="1"/>
      <c r="F6" s="1" t="s">
        <v>7</v>
      </c>
      <c r="G6" s="3">
        <v>0</v>
      </c>
      <c r="H6" s="3">
        <v>22500</v>
      </c>
      <c r="I6" s="3">
        <f t="shared" ref="I6:I17" si="0">ROUND((G6-H6),5)</f>
        <v>-22500</v>
      </c>
      <c r="J6" s="4">
        <f t="shared" ref="J6:J17" si="1">ROUND(IF(H6=0, IF(G6=0, 0, 1), G6/H6),5)</f>
        <v>0</v>
      </c>
    </row>
    <row r="7" spans="1:10" x14ac:dyDescent="0.25">
      <c r="A7" s="1"/>
      <c r="B7" s="1"/>
      <c r="C7" s="1"/>
      <c r="D7" s="1"/>
      <c r="E7" s="1"/>
      <c r="F7" s="1" t="s">
        <v>8</v>
      </c>
      <c r="G7" s="3">
        <v>0</v>
      </c>
      <c r="H7" s="3">
        <v>32500</v>
      </c>
      <c r="I7" s="3">
        <f t="shared" si="0"/>
        <v>-32500</v>
      </c>
      <c r="J7" s="4">
        <f t="shared" si="1"/>
        <v>0</v>
      </c>
    </row>
    <row r="8" spans="1:10" x14ac:dyDescent="0.25">
      <c r="A8" s="1"/>
      <c r="B8" s="1"/>
      <c r="C8" s="1"/>
      <c r="D8" s="1"/>
      <c r="E8" s="1"/>
      <c r="F8" s="1" t="s">
        <v>9</v>
      </c>
      <c r="G8" s="3">
        <v>0</v>
      </c>
      <c r="H8" s="3">
        <v>6000</v>
      </c>
      <c r="I8" s="3">
        <f t="shared" si="0"/>
        <v>-6000</v>
      </c>
      <c r="J8" s="4">
        <f t="shared" si="1"/>
        <v>0</v>
      </c>
    </row>
    <row r="9" spans="1:10" x14ac:dyDescent="0.25">
      <c r="A9" s="1"/>
      <c r="B9" s="1"/>
      <c r="C9" s="1"/>
      <c r="D9" s="1"/>
      <c r="E9" s="1"/>
      <c r="F9" s="1" t="s">
        <v>10</v>
      </c>
      <c r="G9" s="3">
        <v>0</v>
      </c>
      <c r="H9" s="3">
        <v>4500</v>
      </c>
      <c r="I9" s="3">
        <f t="shared" si="0"/>
        <v>-4500</v>
      </c>
      <c r="J9" s="4">
        <f t="shared" si="1"/>
        <v>0</v>
      </c>
    </row>
    <row r="10" spans="1:10" x14ac:dyDescent="0.25">
      <c r="A10" s="1"/>
      <c r="B10" s="1"/>
      <c r="C10" s="1"/>
      <c r="D10" s="1"/>
      <c r="E10" s="1"/>
      <c r="F10" s="1" t="s">
        <v>11</v>
      </c>
      <c r="G10" s="3">
        <v>500</v>
      </c>
      <c r="H10" s="3">
        <v>35500</v>
      </c>
      <c r="I10" s="3">
        <f t="shared" si="0"/>
        <v>-35000</v>
      </c>
      <c r="J10" s="4">
        <f t="shared" si="1"/>
        <v>1.4080000000000001E-2</v>
      </c>
    </row>
    <row r="11" spans="1:10" x14ac:dyDescent="0.25">
      <c r="A11" s="1"/>
      <c r="B11" s="1"/>
      <c r="C11" s="1"/>
      <c r="D11" s="1"/>
      <c r="E11" s="1"/>
      <c r="F11" s="1" t="s">
        <v>12</v>
      </c>
      <c r="G11" s="3">
        <v>0</v>
      </c>
      <c r="H11" s="3">
        <v>32500</v>
      </c>
      <c r="I11" s="3">
        <f t="shared" si="0"/>
        <v>-32500</v>
      </c>
      <c r="J11" s="4">
        <f t="shared" si="1"/>
        <v>0</v>
      </c>
    </row>
    <row r="12" spans="1:10" x14ac:dyDescent="0.25">
      <c r="A12" s="1"/>
      <c r="B12" s="1"/>
      <c r="C12" s="1"/>
      <c r="D12" s="1"/>
      <c r="E12" s="1"/>
      <c r="F12" s="1" t="s">
        <v>13</v>
      </c>
      <c r="G12" s="3">
        <v>2041.63</v>
      </c>
      <c r="H12" s="3">
        <v>0</v>
      </c>
      <c r="I12" s="3">
        <f t="shared" si="0"/>
        <v>2041.63</v>
      </c>
      <c r="J12" s="4">
        <f t="shared" si="1"/>
        <v>1</v>
      </c>
    </row>
    <row r="13" spans="1:10" x14ac:dyDescent="0.25">
      <c r="A13" s="1"/>
      <c r="B13" s="1"/>
      <c r="C13" s="1"/>
      <c r="D13" s="1"/>
      <c r="E13" s="1"/>
      <c r="F13" s="1" t="s">
        <v>14</v>
      </c>
      <c r="G13" s="3">
        <v>0</v>
      </c>
      <c r="H13" s="3">
        <v>0</v>
      </c>
      <c r="I13" s="3">
        <f t="shared" si="0"/>
        <v>0</v>
      </c>
      <c r="J13" s="4">
        <f t="shared" si="1"/>
        <v>0</v>
      </c>
    </row>
    <row r="14" spans="1:10" x14ac:dyDescent="0.25">
      <c r="A14" s="1"/>
      <c r="B14" s="1"/>
      <c r="C14" s="1"/>
      <c r="D14" s="1"/>
      <c r="E14" s="1"/>
      <c r="F14" s="1" t="s">
        <v>15</v>
      </c>
      <c r="G14" s="3">
        <v>0</v>
      </c>
      <c r="H14" s="3">
        <v>0</v>
      </c>
      <c r="I14" s="3">
        <f t="shared" si="0"/>
        <v>0</v>
      </c>
      <c r="J14" s="4">
        <f t="shared" si="1"/>
        <v>0</v>
      </c>
    </row>
    <row r="15" spans="1:10" x14ac:dyDescent="0.25">
      <c r="A15" s="1"/>
      <c r="B15" s="1"/>
      <c r="C15" s="1"/>
      <c r="D15" s="1"/>
      <c r="E15" s="1"/>
      <c r="F15" s="1" t="s">
        <v>16</v>
      </c>
      <c r="G15" s="3">
        <v>0</v>
      </c>
      <c r="H15" s="3">
        <v>0</v>
      </c>
      <c r="I15" s="3">
        <f t="shared" si="0"/>
        <v>0</v>
      </c>
      <c r="J15" s="4">
        <f t="shared" si="1"/>
        <v>0</v>
      </c>
    </row>
    <row r="16" spans="1:10" ht="15.75" thickBot="1" x14ac:dyDescent="0.3">
      <c r="A16" s="1"/>
      <c r="B16" s="1"/>
      <c r="C16" s="1"/>
      <c r="D16" s="1"/>
      <c r="E16" s="1"/>
      <c r="F16" s="1" t="s">
        <v>17</v>
      </c>
      <c r="G16" s="5">
        <v>2445.6</v>
      </c>
      <c r="H16" s="5">
        <v>13000</v>
      </c>
      <c r="I16" s="5">
        <f t="shared" si="0"/>
        <v>-10554.4</v>
      </c>
      <c r="J16" s="6">
        <f t="shared" si="1"/>
        <v>0.18812000000000001</v>
      </c>
    </row>
    <row r="17" spans="1:10" x14ac:dyDescent="0.25">
      <c r="A17" s="1"/>
      <c r="B17" s="1"/>
      <c r="C17" s="1"/>
      <c r="D17" s="1"/>
      <c r="E17" s="1" t="s">
        <v>18</v>
      </c>
      <c r="F17" s="1"/>
      <c r="G17" s="3">
        <f>ROUND(SUM(G5:G16),5)</f>
        <v>4987.2299999999996</v>
      </c>
      <c r="H17" s="3">
        <f>ROUND(SUM(H5:H16),5)</f>
        <v>146500</v>
      </c>
      <c r="I17" s="3">
        <f t="shared" si="0"/>
        <v>-141512.76999999999</v>
      </c>
      <c r="J17" s="4">
        <f t="shared" si="1"/>
        <v>3.4040000000000001E-2</v>
      </c>
    </row>
    <row r="18" spans="1:10" x14ac:dyDescent="0.25">
      <c r="A18" s="1"/>
      <c r="B18" s="1"/>
      <c r="C18" s="1"/>
      <c r="D18" s="1"/>
      <c r="E18" s="1" t="s">
        <v>19</v>
      </c>
      <c r="F18" s="1"/>
      <c r="G18" s="3"/>
      <c r="H18" s="3"/>
      <c r="I18" s="3"/>
      <c r="J18" s="4"/>
    </row>
    <row r="19" spans="1:10" x14ac:dyDescent="0.25">
      <c r="A19" s="1"/>
      <c r="B19" s="1"/>
      <c r="C19" s="1"/>
      <c r="D19" s="1"/>
      <c r="E19" s="1"/>
      <c r="F19" s="1" t="s">
        <v>20</v>
      </c>
      <c r="G19" s="3">
        <v>0</v>
      </c>
      <c r="H19" s="3">
        <v>1500</v>
      </c>
      <c r="I19" s="3">
        <f t="shared" ref="I19:I25" si="2">ROUND((G19-H19),5)</f>
        <v>-1500</v>
      </c>
      <c r="J19" s="4">
        <f t="shared" ref="J19:J25" si="3">ROUND(IF(H19=0, IF(G19=0, 0, 1), G19/H19),5)</f>
        <v>0</v>
      </c>
    </row>
    <row r="20" spans="1:10" x14ac:dyDescent="0.25">
      <c r="A20" s="1"/>
      <c r="B20" s="1"/>
      <c r="C20" s="1"/>
      <c r="D20" s="1"/>
      <c r="E20" s="1"/>
      <c r="F20" s="1" t="s">
        <v>21</v>
      </c>
      <c r="G20" s="3">
        <v>2000</v>
      </c>
      <c r="H20" s="3">
        <v>3000</v>
      </c>
      <c r="I20" s="3">
        <f t="shared" si="2"/>
        <v>-1000</v>
      </c>
      <c r="J20" s="4">
        <f t="shared" si="3"/>
        <v>0.66666999999999998</v>
      </c>
    </row>
    <row r="21" spans="1:10" x14ac:dyDescent="0.25">
      <c r="A21" s="1"/>
      <c r="B21" s="1"/>
      <c r="C21" s="1"/>
      <c r="D21" s="1"/>
      <c r="E21" s="1"/>
      <c r="F21" s="1" t="s">
        <v>22</v>
      </c>
      <c r="G21" s="3">
        <v>0</v>
      </c>
      <c r="H21" s="3">
        <v>0</v>
      </c>
      <c r="I21" s="3">
        <f t="shared" si="2"/>
        <v>0</v>
      </c>
      <c r="J21" s="4">
        <f t="shared" si="3"/>
        <v>0</v>
      </c>
    </row>
    <row r="22" spans="1:10" x14ac:dyDescent="0.25">
      <c r="A22" s="1"/>
      <c r="B22" s="1"/>
      <c r="C22" s="1"/>
      <c r="D22" s="1"/>
      <c r="E22" s="1"/>
      <c r="F22" s="1" t="s">
        <v>23</v>
      </c>
      <c r="G22" s="3">
        <v>0</v>
      </c>
      <c r="H22" s="3">
        <v>0</v>
      </c>
      <c r="I22" s="3">
        <f t="shared" si="2"/>
        <v>0</v>
      </c>
      <c r="J22" s="4">
        <f t="shared" si="3"/>
        <v>0</v>
      </c>
    </row>
    <row r="23" spans="1:10" x14ac:dyDescent="0.25">
      <c r="A23" s="1"/>
      <c r="B23" s="1"/>
      <c r="C23" s="1"/>
      <c r="D23" s="1"/>
      <c r="E23" s="1"/>
      <c r="F23" s="1" t="s">
        <v>24</v>
      </c>
      <c r="G23" s="3">
        <v>21</v>
      </c>
      <c r="H23" s="3">
        <v>1800</v>
      </c>
      <c r="I23" s="3">
        <f t="shared" si="2"/>
        <v>-1779</v>
      </c>
      <c r="J23" s="4">
        <f t="shared" si="3"/>
        <v>1.167E-2</v>
      </c>
    </row>
    <row r="24" spans="1:10" ht="15.75" thickBot="1" x14ac:dyDescent="0.3">
      <c r="A24" s="1"/>
      <c r="B24" s="1"/>
      <c r="C24" s="1"/>
      <c r="D24" s="1"/>
      <c r="E24" s="1"/>
      <c r="F24" s="1" t="s">
        <v>25</v>
      </c>
      <c r="G24" s="5">
        <v>0</v>
      </c>
      <c r="H24" s="5">
        <v>0</v>
      </c>
      <c r="I24" s="5">
        <f t="shared" si="2"/>
        <v>0</v>
      </c>
      <c r="J24" s="6">
        <f t="shared" si="3"/>
        <v>0</v>
      </c>
    </row>
    <row r="25" spans="1:10" x14ac:dyDescent="0.25">
      <c r="A25" s="1"/>
      <c r="B25" s="1"/>
      <c r="C25" s="1"/>
      <c r="D25" s="1"/>
      <c r="E25" s="1" t="s">
        <v>26</v>
      </c>
      <c r="F25" s="1"/>
      <c r="G25" s="3">
        <f>ROUND(SUM(G18:G24),5)</f>
        <v>2021</v>
      </c>
      <c r="H25" s="3">
        <f>ROUND(SUM(H18:H24),5)</f>
        <v>6300</v>
      </c>
      <c r="I25" s="3">
        <f t="shared" si="2"/>
        <v>-4279</v>
      </c>
      <c r="J25" s="4">
        <f t="shared" si="3"/>
        <v>0.32079000000000002</v>
      </c>
    </row>
    <row r="26" spans="1:10" x14ac:dyDescent="0.25">
      <c r="A26" s="1"/>
      <c r="B26" s="1"/>
      <c r="C26" s="1"/>
      <c r="D26" s="1"/>
      <c r="E26" s="1" t="s">
        <v>27</v>
      </c>
      <c r="F26" s="1"/>
      <c r="G26" s="3"/>
      <c r="H26" s="3"/>
      <c r="I26" s="3"/>
      <c r="J26" s="4"/>
    </row>
    <row r="27" spans="1:10" ht="15.75" thickBot="1" x14ac:dyDescent="0.3">
      <c r="A27" s="1"/>
      <c r="B27" s="1"/>
      <c r="C27" s="1"/>
      <c r="D27" s="1"/>
      <c r="E27" s="1"/>
      <c r="F27" s="1" t="s">
        <v>28</v>
      </c>
      <c r="G27" s="5">
        <v>237.21</v>
      </c>
      <c r="H27" s="5">
        <v>250</v>
      </c>
      <c r="I27" s="5">
        <f>ROUND((G27-H27),5)</f>
        <v>-12.79</v>
      </c>
      <c r="J27" s="6">
        <f>ROUND(IF(H27=0, IF(G27=0, 0, 1), G27/H27),5)</f>
        <v>0.94884000000000002</v>
      </c>
    </row>
    <row r="28" spans="1:10" x14ac:dyDescent="0.25">
      <c r="A28" s="1"/>
      <c r="B28" s="1"/>
      <c r="C28" s="1"/>
      <c r="D28" s="1"/>
      <c r="E28" s="1" t="s">
        <v>29</v>
      </c>
      <c r="F28" s="1"/>
      <c r="G28" s="3">
        <f>ROUND(SUM(G26:G27),5)</f>
        <v>237.21</v>
      </c>
      <c r="H28" s="3">
        <f>ROUND(SUM(H26:H27),5)</f>
        <v>250</v>
      </c>
      <c r="I28" s="3">
        <f>ROUND((G28-H28),5)</f>
        <v>-12.79</v>
      </c>
      <c r="J28" s="4">
        <f>ROUND(IF(H28=0, IF(G28=0, 0, 1), G28/H28),5)</f>
        <v>0.94884000000000002</v>
      </c>
    </row>
    <row r="29" spans="1:10" x14ac:dyDescent="0.25">
      <c r="A29" s="1"/>
      <c r="B29" s="1"/>
      <c r="C29" s="1"/>
      <c r="D29" s="1"/>
      <c r="E29" s="1" t="s">
        <v>30</v>
      </c>
      <c r="F29" s="1"/>
      <c r="G29" s="3"/>
      <c r="H29" s="3"/>
      <c r="I29" s="3"/>
      <c r="J29" s="4"/>
    </row>
    <row r="30" spans="1:10" x14ac:dyDescent="0.25">
      <c r="A30" s="1"/>
      <c r="B30" s="1"/>
      <c r="C30" s="1"/>
      <c r="D30" s="1"/>
      <c r="E30" s="1"/>
      <c r="F30" s="1" t="s">
        <v>31</v>
      </c>
      <c r="G30" s="3">
        <v>0</v>
      </c>
      <c r="H30" s="3">
        <v>1000</v>
      </c>
      <c r="I30" s="3">
        <f t="shared" ref="I30:I41" si="4">ROUND((G30-H30),5)</f>
        <v>-1000</v>
      </c>
      <c r="J30" s="4">
        <f t="shared" ref="J30:J41" si="5">ROUND(IF(H30=0, IF(G30=0, 0, 1), G30/H30),5)</f>
        <v>0</v>
      </c>
    </row>
    <row r="31" spans="1:10" x14ac:dyDescent="0.25">
      <c r="A31" s="1"/>
      <c r="B31" s="1"/>
      <c r="C31" s="1"/>
      <c r="D31" s="1"/>
      <c r="E31" s="1"/>
      <c r="F31" s="1" t="s">
        <v>32</v>
      </c>
      <c r="G31" s="3">
        <v>0</v>
      </c>
      <c r="H31" s="3">
        <v>15000</v>
      </c>
      <c r="I31" s="3">
        <f t="shared" si="4"/>
        <v>-15000</v>
      </c>
      <c r="J31" s="4">
        <f t="shared" si="5"/>
        <v>0</v>
      </c>
    </row>
    <row r="32" spans="1:10" x14ac:dyDescent="0.25">
      <c r="A32" s="1"/>
      <c r="B32" s="1"/>
      <c r="C32" s="1"/>
      <c r="D32" s="1"/>
      <c r="E32" s="1"/>
      <c r="F32" s="1" t="s">
        <v>33</v>
      </c>
      <c r="G32" s="3">
        <v>507</v>
      </c>
      <c r="H32" s="3">
        <v>2000</v>
      </c>
      <c r="I32" s="3">
        <f t="shared" si="4"/>
        <v>-1493</v>
      </c>
      <c r="J32" s="4">
        <f t="shared" si="5"/>
        <v>0.2535</v>
      </c>
    </row>
    <row r="33" spans="1:10" x14ac:dyDescent="0.25">
      <c r="A33" s="1"/>
      <c r="B33" s="1"/>
      <c r="C33" s="1"/>
      <c r="D33" s="1"/>
      <c r="E33" s="1"/>
      <c r="F33" s="1" t="s">
        <v>34</v>
      </c>
      <c r="G33" s="3">
        <v>0</v>
      </c>
      <c r="H33" s="3">
        <v>1500</v>
      </c>
      <c r="I33" s="3">
        <f t="shared" si="4"/>
        <v>-1500</v>
      </c>
      <c r="J33" s="4">
        <f t="shared" si="5"/>
        <v>0</v>
      </c>
    </row>
    <row r="34" spans="1:10" x14ac:dyDescent="0.25">
      <c r="A34" s="1"/>
      <c r="B34" s="1"/>
      <c r="C34" s="1"/>
      <c r="D34" s="1"/>
      <c r="E34" s="1"/>
      <c r="F34" s="1" t="s">
        <v>35</v>
      </c>
      <c r="G34" s="3">
        <v>4750.3599999999997</v>
      </c>
      <c r="H34" s="3">
        <v>75000</v>
      </c>
      <c r="I34" s="3">
        <f t="shared" si="4"/>
        <v>-70249.64</v>
      </c>
      <c r="J34" s="4">
        <f t="shared" si="5"/>
        <v>6.3339999999999994E-2</v>
      </c>
    </row>
    <row r="35" spans="1:10" x14ac:dyDescent="0.25">
      <c r="A35" s="1"/>
      <c r="B35" s="1"/>
      <c r="C35" s="1"/>
      <c r="D35" s="1"/>
      <c r="E35" s="1"/>
      <c r="F35" s="1" t="s">
        <v>36</v>
      </c>
      <c r="G35" s="3">
        <v>0</v>
      </c>
      <c r="H35" s="3">
        <v>500</v>
      </c>
      <c r="I35" s="3">
        <f t="shared" si="4"/>
        <v>-500</v>
      </c>
      <c r="J35" s="4">
        <f t="shared" si="5"/>
        <v>0</v>
      </c>
    </row>
    <row r="36" spans="1:10" x14ac:dyDescent="0.25">
      <c r="A36" s="1"/>
      <c r="B36" s="1"/>
      <c r="C36" s="1"/>
      <c r="D36" s="1"/>
      <c r="E36" s="1"/>
      <c r="F36" s="1" t="s">
        <v>37</v>
      </c>
      <c r="G36" s="3">
        <v>0</v>
      </c>
      <c r="H36" s="3">
        <v>5000</v>
      </c>
      <c r="I36" s="3">
        <f t="shared" si="4"/>
        <v>-5000</v>
      </c>
      <c r="J36" s="4">
        <f t="shared" si="5"/>
        <v>0</v>
      </c>
    </row>
    <row r="37" spans="1:10" x14ac:dyDescent="0.25">
      <c r="A37" s="1"/>
      <c r="B37" s="1"/>
      <c r="C37" s="1"/>
      <c r="D37" s="1"/>
      <c r="E37" s="1"/>
      <c r="F37" s="1" t="s">
        <v>38</v>
      </c>
      <c r="G37" s="3">
        <v>53.94</v>
      </c>
      <c r="H37" s="3">
        <v>200</v>
      </c>
      <c r="I37" s="3">
        <f t="shared" si="4"/>
        <v>-146.06</v>
      </c>
      <c r="J37" s="4">
        <f t="shared" si="5"/>
        <v>0.2697</v>
      </c>
    </row>
    <row r="38" spans="1:10" ht="15.75" thickBot="1" x14ac:dyDescent="0.3">
      <c r="A38" s="1"/>
      <c r="B38" s="1"/>
      <c r="C38" s="1"/>
      <c r="D38" s="1"/>
      <c r="E38" s="1"/>
      <c r="F38" s="1" t="s">
        <v>39</v>
      </c>
      <c r="G38" s="7">
        <v>0</v>
      </c>
      <c r="H38" s="7">
        <v>100</v>
      </c>
      <c r="I38" s="7">
        <f t="shared" si="4"/>
        <v>-100</v>
      </c>
      <c r="J38" s="8">
        <f t="shared" si="5"/>
        <v>0</v>
      </c>
    </row>
    <row r="39" spans="1:10" ht="15.75" thickBot="1" x14ac:dyDescent="0.3">
      <c r="A39" s="1"/>
      <c r="B39" s="1"/>
      <c r="C39" s="1"/>
      <c r="D39" s="1"/>
      <c r="E39" s="1" t="s">
        <v>40</v>
      </c>
      <c r="F39" s="1"/>
      <c r="G39" s="9">
        <f>ROUND(SUM(G29:G38),5)</f>
        <v>5311.3</v>
      </c>
      <c r="H39" s="9">
        <f>ROUND(SUM(H29:H38),5)</f>
        <v>100300</v>
      </c>
      <c r="I39" s="9">
        <f t="shared" si="4"/>
        <v>-94988.7</v>
      </c>
      <c r="J39" s="10">
        <f t="shared" si="5"/>
        <v>5.2949999999999997E-2</v>
      </c>
    </row>
    <row r="40" spans="1:10" ht="15.75" thickBot="1" x14ac:dyDescent="0.3">
      <c r="A40" s="1"/>
      <c r="B40" s="1"/>
      <c r="C40" s="1"/>
      <c r="D40" s="1" t="s">
        <v>41</v>
      </c>
      <c r="E40" s="1"/>
      <c r="F40" s="1"/>
      <c r="G40" s="11">
        <f>ROUND(G4+G17+G25+G28+G39,5)</f>
        <v>12556.74</v>
      </c>
      <c r="H40" s="11">
        <f>ROUND(H4+H17+H25+H28+H39,5)</f>
        <v>253350</v>
      </c>
      <c r="I40" s="11">
        <f t="shared" si="4"/>
        <v>-240793.26</v>
      </c>
      <c r="J40" s="12">
        <f t="shared" si="5"/>
        <v>4.956E-2</v>
      </c>
    </row>
    <row r="41" spans="1:10" x14ac:dyDescent="0.25">
      <c r="A41" s="1"/>
      <c r="B41" s="1"/>
      <c r="C41" s="1" t="s">
        <v>42</v>
      </c>
      <c r="D41" s="1"/>
      <c r="E41" s="1"/>
      <c r="F41" s="1"/>
      <c r="G41" s="3">
        <f>G40</f>
        <v>12556.74</v>
      </c>
      <c r="H41" s="3">
        <f>H40</f>
        <v>253350</v>
      </c>
      <c r="I41" s="3">
        <f t="shared" si="4"/>
        <v>-240793.26</v>
      </c>
      <c r="J41" s="4">
        <f t="shared" si="5"/>
        <v>4.956E-2</v>
      </c>
    </row>
    <row r="42" spans="1:10" x14ac:dyDescent="0.25">
      <c r="A42" s="1"/>
      <c r="B42" s="1"/>
      <c r="C42" s="1"/>
      <c r="D42" s="1" t="s">
        <v>43</v>
      </c>
      <c r="E42" s="1"/>
      <c r="F42" s="1"/>
      <c r="G42" s="3"/>
      <c r="H42" s="3"/>
      <c r="I42" s="3"/>
      <c r="J42" s="4"/>
    </row>
    <row r="43" spans="1:10" x14ac:dyDescent="0.25">
      <c r="A43" s="1"/>
      <c r="B43" s="1"/>
      <c r="C43" s="1"/>
      <c r="D43" s="1"/>
      <c r="E43" s="1" t="s">
        <v>44</v>
      </c>
      <c r="F43" s="1"/>
      <c r="G43" s="3"/>
      <c r="H43" s="3"/>
      <c r="I43" s="3"/>
      <c r="J43" s="4"/>
    </row>
    <row r="44" spans="1:10" x14ac:dyDescent="0.25">
      <c r="A44" s="1"/>
      <c r="B44" s="1"/>
      <c r="C44" s="1"/>
      <c r="D44" s="1"/>
      <c r="E44" s="1"/>
      <c r="F44" s="1" t="s">
        <v>45</v>
      </c>
      <c r="G44" s="3">
        <v>0</v>
      </c>
      <c r="H44" s="3">
        <v>250</v>
      </c>
      <c r="I44" s="3">
        <f t="shared" ref="I44:I53" si="6">ROUND((G44-H44),5)</f>
        <v>-250</v>
      </c>
      <c r="J44" s="4">
        <f t="shared" ref="J44:J53" si="7">ROUND(IF(H44=0, IF(G44=0, 0, 1), G44/H44),5)</f>
        <v>0</v>
      </c>
    </row>
    <row r="45" spans="1:10" x14ac:dyDescent="0.25">
      <c r="A45" s="1"/>
      <c r="B45" s="1"/>
      <c r="C45" s="1"/>
      <c r="D45" s="1"/>
      <c r="E45" s="1"/>
      <c r="F45" s="1" t="s">
        <v>46</v>
      </c>
      <c r="G45" s="3">
        <v>307.95999999999998</v>
      </c>
      <c r="H45" s="3">
        <v>1000</v>
      </c>
      <c r="I45" s="3">
        <f t="shared" si="6"/>
        <v>-692.04</v>
      </c>
      <c r="J45" s="4">
        <f t="shared" si="7"/>
        <v>0.30796000000000001</v>
      </c>
    </row>
    <row r="46" spans="1:10" x14ac:dyDescent="0.25">
      <c r="A46" s="1"/>
      <c r="B46" s="1"/>
      <c r="C46" s="1"/>
      <c r="D46" s="1"/>
      <c r="E46" s="1"/>
      <c r="F46" s="1" t="s">
        <v>47</v>
      </c>
      <c r="G46" s="3">
        <v>0</v>
      </c>
      <c r="H46" s="3">
        <v>250</v>
      </c>
      <c r="I46" s="3">
        <f t="shared" si="6"/>
        <v>-250</v>
      </c>
      <c r="J46" s="4">
        <f t="shared" si="7"/>
        <v>0</v>
      </c>
    </row>
    <row r="47" spans="1:10" x14ac:dyDescent="0.25">
      <c r="A47" s="1"/>
      <c r="B47" s="1"/>
      <c r="C47" s="1"/>
      <c r="D47" s="1"/>
      <c r="E47" s="1"/>
      <c r="F47" s="1" t="s">
        <v>48</v>
      </c>
      <c r="G47" s="3">
        <v>0</v>
      </c>
      <c r="H47" s="3">
        <v>5000</v>
      </c>
      <c r="I47" s="3">
        <f t="shared" si="6"/>
        <v>-5000</v>
      </c>
      <c r="J47" s="4">
        <f t="shared" si="7"/>
        <v>0</v>
      </c>
    </row>
    <row r="48" spans="1:10" x14ac:dyDescent="0.25">
      <c r="A48" s="1"/>
      <c r="B48" s="1"/>
      <c r="C48" s="1"/>
      <c r="D48" s="1"/>
      <c r="E48" s="1"/>
      <c r="F48" s="1" t="s">
        <v>49</v>
      </c>
      <c r="G48" s="3">
        <v>0</v>
      </c>
      <c r="H48" s="3">
        <v>500</v>
      </c>
      <c r="I48" s="3">
        <f t="shared" si="6"/>
        <v>-500</v>
      </c>
      <c r="J48" s="4">
        <f t="shared" si="7"/>
        <v>0</v>
      </c>
    </row>
    <row r="49" spans="1:10" x14ac:dyDescent="0.25">
      <c r="A49" s="1"/>
      <c r="B49" s="1"/>
      <c r="C49" s="1"/>
      <c r="D49" s="1"/>
      <c r="E49" s="1"/>
      <c r="F49" s="1" t="s">
        <v>50</v>
      </c>
      <c r="G49" s="3">
        <v>0</v>
      </c>
      <c r="H49" s="3">
        <v>1000</v>
      </c>
      <c r="I49" s="3">
        <f t="shared" si="6"/>
        <v>-1000</v>
      </c>
      <c r="J49" s="4">
        <f t="shared" si="7"/>
        <v>0</v>
      </c>
    </row>
    <row r="50" spans="1:10" x14ac:dyDescent="0.25">
      <c r="A50" s="1"/>
      <c r="B50" s="1"/>
      <c r="C50" s="1"/>
      <c r="D50" s="1"/>
      <c r="E50" s="1"/>
      <c r="F50" s="1" t="s">
        <v>51</v>
      </c>
      <c r="G50" s="3">
        <v>0</v>
      </c>
      <c r="H50" s="3">
        <v>1000</v>
      </c>
      <c r="I50" s="3">
        <f t="shared" si="6"/>
        <v>-1000</v>
      </c>
      <c r="J50" s="4">
        <f t="shared" si="7"/>
        <v>0</v>
      </c>
    </row>
    <row r="51" spans="1:10" x14ac:dyDescent="0.25">
      <c r="A51" s="1"/>
      <c r="B51" s="1"/>
      <c r="C51" s="1"/>
      <c r="D51" s="1"/>
      <c r="E51" s="1"/>
      <c r="F51" s="1" t="s">
        <v>52</v>
      </c>
      <c r="G51" s="3">
        <v>0</v>
      </c>
      <c r="H51" s="3">
        <v>6000</v>
      </c>
      <c r="I51" s="3">
        <f t="shared" si="6"/>
        <v>-6000</v>
      </c>
      <c r="J51" s="4">
        <f t="shared" si="7"/>
        <v>0</v>
      </c>
    </row>
    <row r="52" spans="1:10" ht="15.75" thickBot="1" x14ac:dyDescent="0.3">
      <c r="A52" s="1"/>
      <c r="B52" s="1"/>
      <c r="C52" s="1"/>
      <c r="D52" s="1"/>
      <c r="E52" s="1"/>
      <c r="F52" s="1" t="s">
        <v>53</v>
      </c>
      <c r="G52" s="5">
        <v>200</v>
      </c>
      <c r="H52" s="5">
        <v>2500</v>
      </c>
      <c r="I52" s="5">
        <f t="shared" si="6"/>
        <v>-2300</v>
      </c>
      <c r="J52" s="6">
        <f t="shared" si="7"/>
        <v>0.08</v>
      </c>
    </row>
    <row r="53" spans="1:10" x14ac:dyDescent="0.25">
      <c r="A53" s="1"/>
      <c r="B53" s="1"/>
      <c r="C53" s="1"/>
      <c r="D53" s="1"/>
      <c r="E53" s="1" t="s">
        <v>54</v>
      </c>
      <c r="F53" s="1"/>
      <c r="G53" s="3"/>
      <c r="H53" s="3"/>
      <c r="I53" s="3">
        <f t="shared" si="6"/>
        <v>0</v>
      </c>
      <c r="J53" s="4">
        <f t="shared" si="7"/>
        <v>0</v>
      </c>
    </row>
    <row r="54" spans="1:10" x14ac:dyDescent="0.25">
      <c r="A54" s="1"/>
      <c r="B54" s="1"/>
      <c r="C54" s="1"/>
      <c r="D54" s="1"/>
      <c r="E54" s="1" t="s">
        <v>55</v>
      </c>
      <c r="F54" s="1"/>
      <c r="G54" s="3"/>
      <c r="H54" s="3"/>
      <c r="I54" s="3"/>
      <c r="J54" s="4"/>
    </row>
    <row r="55" spans="1:10" x14ac:dyDescent="0.25">
      <c r="A55" s="1"/>
      <c r="B55" s="1"/>
      <c r="C55" s="1"/>
      <c r="D55" s="1"/>
      <c r="E55" s="1"/>
      <c r="F55" s="1" t="s">
        <v>56</v>
      </c>
      <c r="G55" s="3">
        <v>0</v>
      </c>
      <c r="H55" s="3">
        <v>5000</v>
      </c>
      <c r="I55" s="3">
        <f>ROUND((G55-H55),5)</f>
        <v>-5000</v>
      </c>
      <c r="J55" s="4">
        <f>ROUND(IF(H55=0, IF(G55=0, 0, 1), G55/H55),5)</f>
        <v>0</v>
      </c>
    </row>
    <row r="56" spans="1:10" x14ac:dyDescent="0.25">
      <c r="A56" s="1"/>
      <c r="B56" s="1"/>
      <c r="C56" s="1"/>
      <c r="D56" s="1"/>
      <c r="E56" s="1"/>
      <c r="F56" s="1" t="s">
        <v>57</v>
      </c>
      <c r="G56" s="3">
        <v>0</v>
      </c>
      <c r="H56" s="3">
        <v>2500</v>
      </c>
      <c r="I56" s="3">
        <f>ROUND((G56-H56),5)</f>
        <v>-2500</v>
      </c>
      <c r="J56" s="4">
        <f>ROUND(IF(H56=0, IF(G56=0, 0, 1), G56/H56),5)</f>
        <v>0</v>
      </c>
    </row>
    <row r="57" spans="1:10" x14ac:dyDescent="0.25">
      <c r="A57" s="1"/>
      <c r="B57" s="1"/>
      <c r="C57" s="1"/>
      <c r="D57" s="1"/>
      <c r="E57" s="1"/>
      <c r="F57" s="1" t="s">
        <v>58</v>
      </c>
      <c r="G57" s="3">
        <v>0</v>
      </c>
      <c r="H57" s="3">
        <v>0</v>
      </c>
      <c r="I57" s="3">
        <f>ROUND((G57-H57),5)</f>
        <v>0</v>
      </c>
      <c r="J57" s="4">
        <f>ROUND(IF(H57=0, IF(G57=0, 0, 1), G57/H57),5)</f>
        <v>0</v>
      </c>
    </row>
    <row r="58" spans="1:10" ht="15.75" thickBot="1" x14ac:dyDescent="0.3">
      <c r="A58" s="1"/>
      <c r="B58" s="1"/>
      <c r="C58" s="1"/>
      <c r="D58" s="1"/>
      <c r="E58" s="1"/>
      <c r="F58" s="1" t="s">
        <v>59</v>
      </c>
      <c r="G58" s="5">
        <v>0</v>
      </c>
      <c r="H58" s="5">
        <v>1000</v>
      </c>
      <c r="I58" s="5">
        <f>ROUND((G58-H58),5)</f>
        <v>-1000</v>
      </c>
      <c r="J58" s="6">
        <f>ROUND(IF(H58=0, IF(G58=0, 0, 1), G58/H58),5)</f>
        <v>0</v>
      </c>
    </row>
    <row r="59" spans="1:10" x14ac:dyDescent="0.25">
      <c r="A59" s="1"/>
      <c r="B59" s="1"/>
      <c r="C59" s="1"/>
      <c r="D59" s="1"/>
      <c r="E59" s="1" t="s">
        <v>60</v>
      </c>
      <c r="F59" s="1"/>
      <c r="G59" s="3">
        <f>ROUND(SUM(G54:G58),5)</f>
        <v>0</v>
      </c>
      <c r="H59" s="3">
        <f>ROUND(SUM(H54:H58),5)</f>
        <v>8500</v>
      </c>
      <c r="I59" s="3">
        <f>ROUND((G59-H59),5)</f>
        <v>-8500</v>
      </c>
      <c r="J59" s="4">
        <f>ROUND(IF(H59=0, IF(G59=0, 0, 1), G59/H59),5)</f>
        <v>0</v>
      </c>
    </row>
    <row r="60" spans="1:10" x14ac:dyDescent="0.25">
      <c r="A60" s="1"/>
      <c r="B60" s="1"/>
      <c r="C60" s="1"/>
      <c r="D60" s="1"/>
      <c r="E60" s="1" t="s">
        <v>61</v>
      </c>
      <c r="F60" s="1"/>
      <c r="G60" s="3"/>
      <c r="H60" s="3"/>
      <c r="I60" s="3"/>
      <c r="J60" s="4"/>
    </row>
    <row r="61" spans="1:10" x14ac:dyDescent="0.25">
      <c r="A61" s="1"/>
      <c r="B61" s="1"/>
      <c r="C61" s="1"/>
      <c r="D61" s="1"/>
      <c r="E61" s="1"/>
      <c r="F61" s="1" t="s">
        <v>62</v>
      </c>
      <c r="G61" s="3">
        <v>0</v>
      </c>
      <c r="H61" s="3">
        <v>1500</v>
      </c>
      <c r="I61" s="3">
        <f t="shared" ref="I61:I66" si="8">ROUND((G61-H61),5)</f>
        <v>-1500</v>
      </c>
      <c r="J61" s="4">
        <f t="shared" ref="J61:J66" si="9">ROUND(IF(H61=0, IF(G61=0, 0, 1), G61/H61),5)</f>
        <v>0</v>
      </c>
    </row>
    <row r="62" spans="1:10" x14ac:dyDescent="0.25">
      <c r="A62" s="1"/>
      <c r="B62" s="1"/>
      <c r="C62" s="1"/>
      <c r="D62" s="1"/>
      <c r="E62" s="1"/>
      <c r="F62" s="1" t="s">
        <v>63</v>
      </c>
      <c r="G62" s="3">
        <v>782.28</v>
      </c>
      <c r="H62" s="3">
        <v>3000</v>
      </c>
      <c r="I62" s="3">
        <f t="shared" si="8"/>
        <v>-2217.7199999999998</v>
      </c>
      <c r="J62" s="4">
        <f t="shared" si="9"/>
        <v>0.26075999999999999</v>
      </c>
    </row>
    <row r="63" spans="1:10" x14ac:dyDescent="0.25">
      <c r="A63" s="1"/>
      <c r="B63" s="1"/>
      <c r="C63" s="1"/>
      <c r="D63" s="1"/>
      <c r="E63" s="1"/>
      <c r="F63" s="1" t="s">
        <v>64</v>
      </c>
      <c r="G63" s="3">
        <v>0</v>
      </c>
      <c r="H63" s="3">
        <v>0</v>
      </c>
      <c r="I63" s="3">
        <f t="shared" si="8"/>
        <v>0</v>
      </c>
      <c r="J63" s="4">
        <f t="shared" si="9"/>
        <v>0</v>
      </c>
    </row>
    <row r="64" spans="1:10" x14ac:dyDescent="0.25">
      <c r="A64" s="1"/>
      <c r="B64" s="1"/>
      <c r="C64" s="1"/>
      <c r="D64" s="1"/>
      <c r="E64" s="1"/>
      <c r="F64" s="1" t="s">
        <v>65</v>
      </c>
      <c r="G64" s="3">
        <v>0</v>
      </c>
      <c r="H64" s="3">
        <v>0</v>
      </c>
      <c r="I64" s="3">
        <f t="shared" si="8"/>
        <v>0</v>
      </c>
      <c r="J64" s="4">
        <f t="shared" si="9"/>
        <v>0</v>
      </c>
    </row>
    <row r="65" spans="1:10" ht="15.75" thickBot="1" x14ac:dyDescent="0.3">
      <c r="A65" s="1"/>
      <c r="B65" s="1"/>
      <c r="C65" s="1"/>
      <c r="D65" s="1"/>
      <c r="E65" s="1"/>
      <c r="F65" s="1" t="s">
        <v>66</v>
      </c>
      <c r="G65" s="5">
        <v>1288.02</v>
      </c>
      <c r="H65" s="5">
        <v>4000</v>
      </c>
      <c r="I65" s="5">
        <f t="shared" si="8"/>
        <v>-2711.98</v>
      </c>
      <c r="J65" s="6">
        <f t="shared" si="9"/>
        <v>0.32201000000000002</v>
      </c>
    </row>
    <row r="66" spans="1:10" x14ac:dyDescent="0.25">
      <c r="A66" s="1"/>
      <c r="B66" s="1"/>
      <c r="C66" s="1"/>
      <c r="D66" s="1"/>
      <c r="E66" s="1" t="s">
        <v>67</v>
      </c>
      <c r="F66" s="1"/>
      <c r="G66" s="3">
        <f>ROUND(SUM(G60:G65),5)</f>
        <v>2070.3000000000002</v>
      </c>
      <c r="H66" s="3">
        <f>ROUND(SUM(H60:H65),5)</f>
        <v>8500</v>
      </c>
      <c r="I66" s="3">
        <f t="shared" si="8"/>
        <v>-6429.7</v>
      </c>
      <c r="J66" s="4">
        <f t="shared" si="9"/>
        <v>0.24356</v>
      </c>
    </row>
    <row r="67" spans="1:10" x14ac:dyDescent="0.25">
      <c r="A67" s="1"/>
      <c r="B67" s="1"/>
      <c r="C67" s="1"/>
      <c r="D67" s="1"/>
      <c r="E67" s="1" t="s">
        <v>68</v>
      </c>
      <c r="F67" s="1"/>
      <c r="G67" s="3"/>
      <c r="H67" s="3"/>
      <c r="I67" s="3"/>
      <c r="J67" s="4"/>
    </row>
    <row r="68" spans="1:10" x14ac:dyDescent="0.25">
      <c r="A68" s="1"/>
      <c r="B68" s="1"/>
      <c r="C68" s="1"/>
      <c r="D68" s="1"/>
      <c r="E68" s="1"/>
      <c r="F68" s="1" t="s">
        <v>69</v>
      </c>
      <c r="G68" s="3">
        <v>0</v>
      </c>
      <c r="H68" s="3">
        <v>2000</v>
      </c>
      <c r="I68" s="3">
        <f>ROUND((G68-H68),5)</f>
        <v>-2000</v>
      </c>
      <c r="J68" s="4">
        <f>ROUND(IF(H68=0, IF(G68=0, 0, 1), G68/H68),5)</f>
        <v>0</v>
      </c>
    </row>
    <row r="69" spans="1:10" x14ac:dyDescent="0.25">
      <c r="A69" s="1"/>
      <c r="B69" s="1"/>
      <c r="C69" s="1"/>
      <c r="D69" s="1"/>
      <c r="E69" s="1"/>
      <c r="F69" s="1" t="s">
        <v>70</v>
      </c>
      <c r="G69" s="3">
        <v>2000</v>
      </c>
      <c r="H69" s="3">
        <v>10000</v>
      </c>
      <c r="I69" s="3">
        <f>ROUND((G69-H69),5)</f>
        <v>-8000</v>
      </c>
      <c r="J69" s="4">
        <f>ROUND(IF(H69=0, IF(G69=0, 0, 1), G69/H69),5)</f>
        <v>0.2</v>
      </c>
    </row>
    <row r="70" spans="1:10" x14ac:dyDescent="0.25">
      <c r="A70" s="1"/>
      <c r="B70" s="1"/>
      <c r="C70" s="1"/>
      <c r="D70" s="1"/>
      <c r="E70" s="1"/>
      <c r="F70" s="1" t="s">
        <v>71</v>
      </c>
      <c r="G70" s="3">
        <v>0</v>
      </c>
      <c r="H70" s="3">
        <v>0</v>
      </c>
      <c r="I70" s="3">
        <f>ROUND((G70-H70),5)</f>
        <v>0</v>
      </c>
      <c r="J70" s="4">
        <f>ROUND(IF(H70=0, IF(G70=0, 0, 1), G70/H70),5)</f>
        <v>0</v>
      </c>
    </row>
    <row r="71" spans="1:10" ht="15.75" thickBot="1" x14ac:dyDescent="0.3">
      <c r="A71" s="1"/>
      <c r="B71" s="1"/>
      <c r="C71" s="1"/>
      <c r="D71" s="1"/>
      <c r="E71" s="1"/>
      <c r="F71" s="1" t="s">
        <v>72</v>
      </c>
      <c r="G71" s="5">
        <v>0</v>
      </c>
      <c r="H71" s="5">
        <v>5000</v>
      </c>
      <c r="I71" s="5">
        <f>ROUND((G71-H71),5)</f>
        <v>-5000</v>
      </c>
      <c r="J71" s="6">
        <f>ROUND(IF(H71=0, IF(G71=0, 0, 1), G71/H71),5)</f>
        <v>0</v>
      </c>
    </row>
    <row r="72" spans="1:10" x14ac:dyDescent="0.25">
      <c r="A72" s="1"/>
      <c r="B72" s="1"/>
      <c r="C72" s="1"/>
      <c r="D72" s="1"/>
      <c r="E72" s="1" t="s">
        <v>73</v>
      </c>
      <c r="F72" s="1"/>
      <c r="G72" s="3">
        <f>ROUND(SUM(G67:G71),5)</f>
        <v>2000</v>
      </c>
      <c r="H72" s="3">
        <f>ROUND(SUM(H67:H71),5)</f>
        <v>17000</v>
      </c>
      <c r="I72" s="3">
        <f>ROUND((G72-H72),5)</f>
        <v>-15000</v>
      </c>
      <c r="J72" s="4">
        <f>ROUND(IF(H72=0, IF(G72=0, 0, 1), G72/H72),5)</f>
        <v>0.11765</v>
      </c>
    </row>
    <row r="73" spans="1:10" x14ac:dyDescent="0.25">
      <c r="A73" s="1"/>
      <c r="B73" s="1"/>
      <c r="C73" s="1"/>
      <c r="D73" s="1"/>
      <c r="E73" s="1" t="s">
        <v>74</v>
      </c>
      <c r="F73" s="1"/>
      <c r="G73" s="3"/>
      <c r="H73" s="3"/>
      <c r="I73" s="3"/>
      <c r="J73" s="4"/>
    </row>
    <row r="74" spans="1:10" x14ac:dyDescent="0.25">
      <c r="A74" s="1"/>
      <c r="B74" s="1"/>
      <c r="C74" s="1"/>
      <c r="D74" s="1"/>
      <c r="E74" s="1"/>
      <c r="F74" s="1" t="s">
        <v>75</v>
      </c>
      <c r="G74" s="3">
        <v>0</v>
      </c>
      <c r="H74" s="3">
        <v>850</v>
      </c>
      <c r="I74" s="3">
        <f>ROUND((G74-H74),5)</f>
        <v>-850</v>
      </c>
      <c r="J74" s="4">
        <f>ROUND(IF(H74=0, IF(G74=0, 0, 1), G74/H74),5)</f>
        <v>0</v>
      </c>
    </row>
    <row r="75" spans="1:10" ht="15.75" thickBot="1" x14ac:dyDescent="0.3">
      <c r="A75" s="1"/>
      <c r="B75" s="1"/>
      <c r="C75" s="1"/>
      <c r="D75" s="1"/>
      <c r="E75" s="1"/>
      <c r="F75" s="1" t="s">
        <v>76</v>
      </c>
      <c r="G75" s="5">
        <v>209.7</v>
      </c>
      <c r="H75" s="5">
        <v>250</v>
      </c>
      <c r="I75" s="5">
        <f>ROUND((G75-H75),5)</f>
        <v>-40.299999999999997</v>
      </c>
      <c r="J75" s="6">
        <f>ROUND(IF(H75=0, IF(G75=0, 0, 1), G75/H75),5)</f>
        <v>0.83879999999999999</v>
      </c>
    </row>
    <row r="76" spans="1:10" x14ac:dyDescent="0.25">
      <c r="A76" s="1"/>
      <c r="B76" s="1"/>
      <c r="C76" s="1"/>
      <c r="D76" s="1"/>
      <c r="E76" s="1" t="s">
        <v>77</v>
      </c>
      <c r="F76" s="1"/>
      <c r="G76" s="3">
        <f>ROUND(SUM(G73:G75),5)</f>
        <v>209.7</v>
      </c>
      <c r="H76" s="3">
        <f>ROUND(SUM(H73:H75),5)</f>
        <v>1100</v>
      </c>
      <c r="I76" s="3">
        <f>ROUND((G76-H76),5)</f>
        <v>-890.3</v>
      </c>
      <c r="J76" s="4">
        <f>ROUND(IF(H76=0, IF(G76=0, 0, 1), G76/H76),5)</f>
        <v>0.19064</v>
      </c>
    </row>
    <row r="77" spans="1:10" x14ac:dyDescent="0.25">
      <c r="A77" s="1"/>
      <c r="B77" s="1"/>
      <c r="C77" s="1"/>
      <c r="D77" s="1"/>
      <c r="E77" s="1" t="s">
        <v>78</v>
      </c>
      <c r="F77" s="1"/>
      <c r="G77" s="3"/>
      <c r="H77" s="3"/>
      <c r="I77" s="3"/>
      <c r="J77" s="4"/>
    </row>
    <row r="78" spans="1:10" ht="15.75" thickBot="1" x14ac:dyDescent="0.3">
      <c r="A78" s="1"/>
      <c r="B78" s="1"/>
      <c r="C78" s="1"/>
      <c r="D78" s="1"/>
      <c r="E78" s="1"/>
      <c r="F78" s="1" t="s">
        <v>79</v>
      </c>
      <c r="G78" s="5">
        <v>0</v>
      </c>
      <c r="H78" s="5">
        <v>1500</v>
      </c>
      <c r="I78" s="5">
        <f>ROUND((G78-H78),5)</f>
        <v>-1500</v>
      </c>
      <c r="J78" s="6">
        <f>ROUND(IF(H78=0, IF(G78=0, 0, 1), G78/H78),5)</f>
        <v>0</v>
      </c>
    </row>
    <row r="79" spans="1:10" x14ac:dyDescent="0.25">
      <c r="A79" s="1"/>
      <c r="B79" s="1"/>
      <c r="C79" s="1"/>
      <c r="D79" s="1"/>
      <c r="E79" s="1" t="s">
        <v>80</v>
      </c>
      <c r="F79" s="1"/>
      <c r="G79" s="3">
        <f>ROUND(SUM(G77:G78),5)</f>
        <v>0</v>
      </c>
      <c r="H79" s="3">
        <f>ROUND(SUM(H77:H78),5)</f>
        <v>1500</v>
      </c>
      <c r="I79" s="3">
        <f>ROUND((G79-H79),5)</f>
        <v>-1500</v>
      </c>
      <c r="J79" s="4">
        <f>ROUND(IF(H79=0, IF(G79=0, 0, 1), G79/H79),5)</f>
        <v>0</v>
      </c>
    </row>
    <row r="80" spans="1:10" x14ac:dyDescent="0.25">
      <c r="A80" s="1"/>
      <c r="B80" s="1"/>
      <c r="C80" s="1"/>
      <c r="D80" s="1"/>
      <c r="E80" s="1" t="s">
        <v>81</v>
      </c>
      <c r="F80" s="1"/>
      <c r="G80" s="3"/>
      <c r="H80" s="3"/>
      <c r="I80" s="3"/>
      <c r="J80" s="4"/>
    </row>
    <row r="81" spans="1:10" x14ac:dyDescent="0.25">
      <c r="A81" s="1"/>
      <c r="B81" s="1"/>
      <c r="C81" s="1"/>
      <c r="D81" s="1"/>
      <c r="E81" s="1"/>
      <c r="F81" s="1" t="s">
        <v>78</v>
      </c>
      <c r="G81" s="3">
        <v>6062</v>
      </c>
      <c r="H81" s="3">
        <v>30000</v>
      </c>
      <c r="I81" s="3">
        <f>ROUND((G81-H81),5)</f>
        <v>-23938</v>
      </c>
      <c r="J81" s="4">
        <f>ROUND(IF(H81=0, IF(G81=0, 0, 1), G81/H81),5)</f>
        <v>0.20207</v>
      </c>
    </row>
    <row r="82" spans="1:10" x14ac:dyDescent="0.25">
      <c r="A82" s="1"/>
      <c r="B82" s="1"/>
      <c r="C82" s="1"/>
      <c r="D82" s="1"/>
      <c r="E82" s="1"/>
      <c r="F82" s="1" t="s">
        <v>82</v>
      </c>
      <c r="G82" s="3">
        <v>0</v>
      </c>
      <c r="H82" s="3">
        <v>0</v>
      </c>
      <c r="I82" s="3">
        <f>ROUND((G82-H82),5)</f>
        <v>0</v>
      </c>
      <c r="J82" s="4">
        <f>ROUND(IF(H82=0, IF(G82=0, 0, 1), G82/H82),5)</f>
        <v>0</v>
      </c>
    </row>
    <row r="83" spans="1:10" x14ac:dyDescent="0.25">
      <c r="A83" s="1"/>
      <c r="B83" s="1"/>
      <c r="C83" s="1"/>
      <c r="D83" s="1"/>
      <c r="E83" s="1"/>
      <c r="F83" s="1" t="s">
        <v>83</v>
      </c>
      <c r="G83" s="3">
        <v>0</v>
      </c>
      <c r="H83" s="3">
        <v>400</v>
      </c>
      <c r="I83" s="3">
        <f>ROUND((G83-H83),5)</f>
        <v>-400</v>
      </c>
      <c r="J83" s="4">
        <f>ROUND(IF(H83=0, IF(G83=0, 0, 1), G83/H83),5)</f>
        <v>0</v>
      </c>
    </row>
    <row r="84" spans="1:10" ht="15.75" thickBot="1" x14ac:dyDescent="0.3">
      <c r="A84" s="1"/>
      <c r="B84" s="1"/>
      <c r="C84" s="1"/>
      <c r="D84" s="1"/>
      <c r="E84" s="1"/>
      <c r="F84" s="1" t="s">
        <v>84</v>
      </c>
      <c r="G84" s="5">
        <v>526.66999999999996</v>
      </c>
      <c r="H84" s="5">
        <v>500</v>
      </c>
      <c r="I84" s="5">
        <f>ROUND((G84-H84),5)</f>
        <v>26.67</v>
      </c>
      <c r="J84" s="6">
        <f>ROUND(IF(H84=0, IF(G84=0, 0, 1), G84/H84),5)</f>
        <v>1.0533399999999999</v>
      </c>
    </row>
    <row r="85" spans="1:10" x14ac:dyDescent="0.25">
      <c r="A85" s="1"/>
      <c r="B85" s="1"/>
      <c r="C85" s="1"/>
      <c r="D85" s="1"/>
      <c r="E85" s="1" t="s">
        <v>85</v>
      </c>
      <c r="F85" s="1"/>
      <c r="G85" s="3">
        <f>ROUND(SUM(G80:G84),5)</f>
        <v>6588.67</v>
      </c>
      <c r="H85" s="3">
        <f>ROUND(SUM(H80:H84),5)</f>
        <v>30900</v>
      </c>
      <c r="I85" s="3">
        <f>ROUND((G85-H85),5)</f>
        <v>-24311.33</v>
      </c>
      <c r="J85" s="4">
        <f>ROUND(IF(H85=0, IF(G85=0, 0, 1), G85/H85),5)</f>
        <v>0.21323</v>
      </c>
    </row>
    <row r="86" spans="1:10" x14ac:dyDescent="0.25">
      <c r="A86" s="1"/>
      <c r="B86" s="1"/>
      <c r="C86" s="1"/>
      <c r="D86" s="1"/>
      <c r="E86" s="1" t="s">
        <v>86</v>
      </c>
      <c r="F86" s="1"/>
      <c r="G86" s="3"/>
      <c r="H86" s="3"/>
      <c r="I86" s="3"/>
      <c r="J86" s="4"/>
    </row>
    <row r="87" spans="1:10" x14ac:dyDescent="0.25">
      <c r="A87" s="1"/>
      <c r="B87" s="1"/>
      <c r="C87" s="1"/>
      <c r="D87" s="1"/>
      <c r="E87" s="1"/>
      <c r="F87" s="1" t="s">
        <v>87</v>
      </c>
      <c r="G87" s="3">
        <v>0</v>
      </c>
      <c r="H87" s="3">
        <v>1000</v>
      </c>
      <c r="I87" s="3">
        <f t="shared" ref="I87:I95" si="10">ROUND((G87-H87),5)</f>
        <v>-1000</v>
      </c>
      <c r="J87" s="4">
        <f t="shared" ref="J87:J95" si="11">ROUND(IF(H87=0, IF(G87=0, 0, 1), G87/H87),5)</f>
        <v>0</v>
      </c>
    </row>
    <row r="88" spans="1:10" x14ac:dyDescent="0.25">
      <c r="A88" s="1"/>
      <c r="B88" s="1"/>
      <c r="C88" s="1"/>
      <c r="D88" s="1"/>
      <c r="E88" s="1"/>
      <c r="F88" s="1" t="s">
        <v>88</v>
      </c>
      <c r="G88" s="3">
        <v>193.29</v>
      </c>
      <c r="H88" s="3">
        <v>3000</v>
      </c>
      <c r="I88" s="3">
        <f t="shared" si="10"/>
        <v>-2806.71</v>
      </c>
      <c r="J88" s="4">
        <f t="shared" si="11"/>
        <v>6.4430000000000001E-2</v>
      </c>
    </row>
    <row r="89" spans="1:10" x14ac:dyDescent="0.25">
      <c r="A89" s="1"/>
      <c r="B89" s="1"/>
      <c r="C89" s="1"/>
      <c r="D89" s="1"/>
      <c r="E89" s="1"/>
      <c r="F89" s="1" t="s">
        <v>89</v>
      </c>
      <c r="G89" s="3">
        <v>0</v>
      </c>
      <c r="H89" s="3">
        <v>2000</v>
      </c>
      <c r="I89" s="3">
        <f t="shared" si="10"/>
        <v>-2000</v>
      </c>
      <c r="J89" s="4">
        <f t="shared" si="11"/>
        <v>0</v>
      </c>
    </row>
    <row r="90" spans="1:10" x14ac:dyDescent="0.25">
      <c r="A90" s="1"/>
      <c r="B90" s="1"/>
      <c r="C90" s="1"/>
      <c r="D90" s="1"/>
      <c r="E90" s="1"/>
      <c r="F90" s="1" t="s">
        <v>90</v>
      </c>
      <c r="G90" s="3">
        <v>0</v>
      </c>
      <c r="H90" s="3">
        <v>150</v>
      </c>
      <c r="I90" s="3">
        <f t="shared" si="10"/>
        <v>-150</v>
      </c>
      <c r="J90" s="4">
        <f t="shared" si="11"/>
        <v>0</v>
      </c>
    </row>
    <row r="91" spans="1:10" x14ac:dyDescent="0.25">
      <c r="A91" s="1"/>
      <c r="B91" s="1"/>
      <c r="C91" s="1"/>
      <c r="D91" s="1"/>
      <c r="E91" s="1"/>
      <c r="F91" s="1" t="s">
        <v>91</v>
      </c>
      <c r="G91" s="3">
        <v>198</v>
      </c>
      <c r="H91" s="3">
        <v>65000</v>
      </c>
      <c r="I91" s="3">
        <f t="shared" si="10"/>
        <v>-64802</v>
      </c>
      <c r="J91" s="4">
        <f t="shared" si="11"/>
        <v>3.0500000000000002E-3</v>
      </c>
    </row>
    <row r="92" spans="1:10" x14ac:dyDescent="0.25">
      <c r="A92" s="1"/>
      <c r="B92" s="1"/>
      <c r="C92" s="1"/>
      <c r="D92" s="1"/>
      <c r="E92" s="1"/>
      <c r="F92" s="1" t="s">
        <v>92</v>
      </c>
      <c r="G92" s="3">
        <v>0</v>
      </c>
      <c r="H92" s="3">
        <v>4000</v>
      </c>
      <c r="I92" s="3">
        <f t="shared" si="10"/>
        <v>-4000</v>
      </c>
      <c r="J92" s="4">
        <f t="shared" si="11"/>
        <v>0</v>
      </c>
    </row>
    <row r="93" spans="1:10" x14ac:dyDescent="0.25">
      <c r="A93" s="1"/>
      <c r="B93" s="1"/>
      <c r="C93" s="1"/>
      <c r="D93" s="1"/>
      <c r="E93" s="1"/>
      <c r="F93" s="1" t="s">
        <v>93</v>
      </c>
      <c r="G93" s="3">
        <v>0</v>
      </c>
      <c r="H93" s="3">
        <v>500</v>
      </c>
      <c r="I93" s="3">
        <f t="shared" si="10"/>
        <v>-500</v>
      </c>
      <c r="J93" s="4">
        <f t="shared" si="11"/>
        <v>0</v>
      </c>
    </row>
    <row r="94" spans="1:10" ht="15.75" thickBot="1" x14ac:dyDescent="0.3">
      <c r="A94" s="1"/>
      <c r="B94" s="1"/>
      <c r="C94" s="1"/>
      <c r="D94" s="1"/>
      <c r="E94" s="1"/>
      <c r="F94" s="1" t="s">
        <v>94</v>
      </c>
      <c r="G94" s="5">
        <v>0</v>
      </c>
      <c r="H94" s="5">
        <v>500</v>
      </c>
      <c r="I94" s="5">
        <f t="shared" si="10"/>
        <v>-500</v>
      </c>
      <c r="J94" s="6">
        <f t="shared" si="11"/>
        <v>0</v>
      </c>
    </row>
    <row r="95" spans="1:10" x14ac:dyDescent="0.25">
      <c r="A95" s="1"/>
      <c r="B95" s="1"/>
      <c r="C95" s="1"/>
      <c r="D95" s="1"/>
      <c r="E95" s="1" t="s">
        <v>95</v>
      </c>
      <c r="F95" s="1"/>
      <c r="G95" s="3">
        <f>ROUND(SUM(G86:G94),5)</f>
        <v>391.29</v>
      </c>
      <c r="H95" s="3">
        <f>ROUND(SUM(H86:H94),5)</f>
        <v>76150</v>
      </c>
      <c r="I95" s="3">
        <f t="shared" si="10"/>
        <v>-75758.710000000006</v>
      </c>
      <c r="J95" s="4">
        <f t="shared" si="11"/>
        <v>5.1399999999999996E-3</v>
      </c>
    </row>
    <row r="96" spans="1:10" x14ac:dyDescent="0.25">
      <c r="A96" s="1"/>
      <c r="B96" s="1"/>
      <c r="C96" s="1"/>
      <c r="D96" s="1"/>
      <c r="E96" s="1" t="s">
        <v>96</v>
      </c>
      <c r="F96" s="1"/>
      <c r="G96" s="3"/>
      <c r="H96" s="3"/>
      <c r="I96" s="3"/>
      <c r="J96" s="4"/>
    </row>
    <row r="97" spans="1:10" x14ac:dyDescent="0.25">
      <c r="A97" s="1"/>
      <c r="B97" s="1"/>
      <c r="C97" s="1"/>
      <c r="D97" s="1"/>
      <c r="E97" s="1"/>
      <c r="F97" s="1" t="s">
        <v>97</v>
      </c>
      <c r="G97" s="3">
        <v>0</v>
      </c>
      <c r="H97" s="3">
        <v>43000</v>
      </c>
      <c r="I97" s="3">
        <f t="shared" ref="I97:I109" si="12">ROUND((G97-H97),5)</f>
        <v>-43000</v>
      </c>
      <c r="J97" s="4">
        <f t="shared" ref="J97:J109" si="13">ROUND(IF(H97=0, IF(G97=0, 0, 1), G97/H97),5)</f>
        <v>0</v>
      </c>
    </row>
    <row r="98" spans="1:10" x14ac:dyDescent="0.25">
      <c r="A98" s="1"/>
      <c r="B98" s="1"/>
      <c r="C98" s="1"/>
      <c r="D98" s="1"/>
      <c r="E98" s="1"/>
      <c r="F98" s="1" t="s">
        <v>98</v>
      </c>
      <c r="G98" s="3">
        <v>0</v>
      </c>
      <c r="H98" s="3">
        <v>10000</v>
      </c>
      <c r="I98" s="3">
        <f t="shared" si="12"/>
        <v>-10000</v>
      </c>
      <c r="J98" s="4">
        <f t="shared" si="13"/>
        <v>0</v>
      </c>
    </row>
    <row r="99" spans="1:10" x14ac:dyDescent="0.25">
      <c r="A99" s="1"/>
      <c r="B99" s="1"/>
      <c r="C99" s="1"/>
      <c r="D99" s="1"/>
      <c r="E99" s="1"/>
      <c r="F99" s="1" t="s">
        <v>99</v>
      </c>
      <c r="G99" s="3">
        <v>0</v>
      </c>
      <c r="H99" s="3">
        <v>5000</v>
      </c>
      <c r="I99" s="3">
        <f t="shared" si="12"/>
        <v>-5000</v>
      </c>
      <c r="J99" s="4">
        <f t="shared" si="13"/>
        <v>0</v>
      </c>
    </row>
    <row r="100" spans="1:10" x14ac:dyDescent="0.25">
      <c r="A100" s="1"/>
      <c r="B100" s="1"/>
      <c r="C100" s="1"/>
      <c r="D100" s="1"/>
      <c r="E100" s="1"/>
      <c r="F100" s="1" t="s">
        <v>100</v>
      </c>
      <c r="G100" s="3">
        <v>0</v>
      </c>
      <c r="H100" s="3">
        <v>4000</v>
      </c>
      <c r="I100" s="3">
        <f t="shared" si="12"/>
        <v>-4000</v>
      </c>
      <c r="J100" s="4">
        <f t="shared" si="13"/>
        <v>0</v>
      </c>
    </row>
    <row r="101" spans="1:10" x14ac:dyDescent="0.25">
      <c r="A101" s="1"/>
      <c r="B101" s="1"/>
      <c r="C101" s="1"/>
      <c r="D101" s="1"/>
      <c r="E101" s="1"/>
      <c r="F101" s="1" t="s">
        <v>101</v>
      </c>
      <c r="G101" s="3">
        <v>0</v>
      </c>
      <c r="H101" s="3">
        <v>2000</v>
      </c>
      <c r="I101" s="3">
        <f t="shared" si="12"/>
        <v>-2000</v>
      </c>
      <c r="J101" s="4">
        <f t="shared" si="13"/>
        <v>0</v>
      </c>
    </row>
    <row r="102" spans="1:10" x14ac:dyDescent="0.25">
      <c r="A102" s="1"/>
      <c r="B102" s="1"/>
      <c r="C102" s="1"/>
      <c r="D102" s="1"/>
      <c r="E102" s="1"/>
      <c r="F102" s="1" t="s">
        <v>102</v>
      </c>
      <c r="G102" s="3">
        <v>0</v>
      </c>
      <c r="H102" s="3">
        <v>32000</v>
      </c>
      <c r="I102" s="3">
        <f t="shared" si="12"/>
        <v>-32000</v>
      </c>
      <c r="J102" s="4">
        <f t="shared" si="13"/>
        <v>0</v>
      </c>
    </row>
    <row r="103" spans="1:10" x14ac:dyDescent="0.25">
      <c r="A103" s="1"/>
      <c r="B103" s="1"/>
      <c r="C103" s="1"/>
      <c r="D103" s="1"/>
      <c r="E103" s="1"/>
      <c r="F103" s="1" t="s">
        <v>103</v>
      </c>
      <c r="G103" s="3">
        <v>0</v>
      </c>
      <c r="H103" s="3">
        <v>4000</v>
      </c>
      <c r="I103" s="3">
        <f t="shared" si="12"/>
        <v>-4000</v>
      </c>
      <c r="J103" s="4">
        <f t="shared" si="13"/>
        <v>0</v>
      </c>
    </row>
    <row r="104" spans="1:10" x14ac:dyDescent="0.25">
      <c r="A104" s="1"/>
      <c r="B104" s="1"/>
      <c r="C104" s="1"/>
      <c r="D104" s="1"/>
      <c r="E104" s="1"/>
      <c r="F104" s="1" t="s">
        <v>104</v>
      </c>
      <c r="G104" s="3">
        <v>0</v>
      </c>
      <c r="H104" s="3">
        <v>25000</v>
      </c>
      <c r="I104" s="3">
        <f t="shared" si="12"/>
        <v>-25000</v>
      </c>
      <c r="J104" s="4">
        <f t="shared" si="13"/>
        <v>0</v>
      </c>
    </row>
    <row r="105" spans="1:10" x14ac:dyDescent="0.25">
      <c r="A105" s="1"/>
      <c r="B105" s="1"/>
      <c r="C105" s="1"/>
      <c r="D105" s="1"/>
      <c r="E105" s="1"/>
      <c r="F105" s="1" t="s">
        <v>105</v>
      </c>
      <c r="G105" s="3">
        <v>0</v>
      </c>
      <c r="H105" s="3">
        <v>0</v>
      </c>
      <c r="I105" s="3">
        <f t="shared" si="12"/>
        <v>0</v>
      </c>
      <c r="J105" s="4">
        <f t="shared" si="13"/>
        <v>0</v>
      </c>
    </row>
    <row r="106" spans="1:10" x14ac:dyDescent="0.25">
      <c r="A106" s="1"/>
      <c r="B106" s="1"/>
      <c r="C106" s="1"/>
      <c r="D106" s="1"/>
      <c r="E106" s="1"/>
      <c r="F106" s="1" t="s">
        <v>106</v>
      </c>
      <c r="G106" s="3">
        <v>0</v>
      </c>
      <c r="H106" s="3">
        <v>0</v>
      </c>
      <c r="I106" s="3">
        <f t="shared" si="12"/>
        <v>0</v>
      </c>
      <c r="J106" s="4">
        <f t="shared" si="13"/>
        <v>0</v>
      </c>
    </row>
    <row r="107" spans="1:10" x14ac:dyDescent="0.25">
      <c r="A107" s="1"/>
      <c r="B107" s="1"/>
      <c r="C107" s="1"/>
      <c r="D107" s="1"/>
      <c r="E107" s="1"/>
      <c r="F107" s="1" t="s">
        <v>107</v>
      </c>
      <c r="G107" s="3">
        <v>0</v>
      </c>
      <c r="H107" s="3">
        <v>0</v>
      </c>
      <c r="I107" s="3">
        <f t="shared" si="12"/>
        <v>0</v>
      </c>
      <c r="J107" s="4">
        <f t="shared" si="13"/>
        <v>0</v>
      </c>
    </row>
    <row r="108" spans="1:10" ht="15.75" thickBot="1" x14ac:dyDescent="0.3">
      <c r="A108" s="1"/>
      <c r="B108" s="1"/>
      <c r="C108" s="1"/>
      <c r="D108" s="1"/>
      <c r="E108" s="1"/>
      <c r="F108" s="1" t="s">
        <v>108</v>
      </c>
      <c r="G108" s="5">
        <v>0</v>
      </c>
      <c r="H108" s="5">
        <v>0</v>
      </c>
      <c r="I108" s="5">
        <f t="shared" si="12"/>
        <v>0</v>
      </c>
      <c r="J108" s="6">
        <f t="shared" si="13"/>
        <v>0</v>
      </c>
    </row>
    <row r="109" spans="1:10" x14ac:dyDescent="0.25">
      <c r="A109" s="1"/>
      <c r="B109" s="1"/>
      <c r="C109" s="1"/>
      <c r="D109" s="1"/>
      <c r="E109" s="1" t="s">
        <v>109</v>
      </c>
      <c r="F109" s="1"/>
      <c r="G109" s="3">
        <f>ROUND(SUM(G96:G108),5)</f>
        <v>0</v>
      </c>
      <c r="H109" s="3">
        <f>ROUND(SUM(H96:H108),5)</f>
        <v>125000</v>
      </c>
      <c r="I109" s="3">
        <f t="shared" si="12"/>
        <v>-125000</v>
      </c>
      <c r="J109" s="4">
        <f t="shared" si="13"/>
        <v>0</v>
      </c>
    </row>
    <row r="110" spans="1:10" x14ac:dyDescent="0.25">
      <c r="A110" s="1"/>
      <c r="B110" s="1"/>
      <c r="C110" s="1"/>
      <c r="D110" s="1"/>
      <c r="E110" s="1" t="s">
        <v>110</v>
      </c>
      <c r="F110" s="1"/>
      <c r="G110" s="3"/>
      <c r="H110" s="3"/>
      <c r="I110" s="3"/>
      <c r="J110" s="4"/>
    </row>
    <row r="111" spans="1:10" x14ac:dyDescent="0.25">
      <c r="A111" s="1"/>
      <c r="B111" s="1"/>
      <c r="C111" s="1"/>
      <c r="D111" s="1"/>
      <c r="E111" s="1"/>
      <c r="F111" s="1" t="s">
        <v>111</v>
      </c>
      <c r="G111" s="3">
        <v>0</v>
      </c>
      <c r="H111" s="3">
        <v>3000</v>
      </c>
      <c r="I111" s="3">
        <f t="shared" ref="I111:I118" si="14">ROUND((G111-H111),5)</f>
        <v>-3000</v>
      </c>
      <c r="J111" s="4">
        <f t="shared" ref="J111:J118" si="15">ROUND(IF(H111=0, IF(G111=0, 0, 1), G111/H111),5)</f>
        <v>0</v>
      </c>
    </row>
    <row r="112" spans="1:10" x14ac:dyDescent="0.25">
      <c r="A112" s="1"/>
      <c r="B112" s="1"/>
      <c r="C112" s="1"/>
      <c r="D112" s="1"/>
      <c r="E112" s="1"/>
      <c r="F112" s="1" t="s">
        <v>112</v>
      </c>
      <c r="G112" s="3">
        <v>0</v>
      </c>
      <c r="H112" s="3">
        <v>0</v>
      </c>
      <c r="I112" s="3">
        <f t="shared" si="14"/>
        <v>0</v>
      </c>
      <c r="J112" s="4">
        <f t="shared" si="15"/>
        <v>0</v>
      </c>
    </row>
    <row r="113" spans="1:10" x14ac:dyDescent="0.25">
      <c r="A113" s="1"/>
      <c r="B113" s="1"/>
      <c r="C113" s="1"/>
      <c r="D113" s="1"/>
      <c r="E113" s="1"/>
      <c r="F113" s="1" t="s">
        <v>113</v>
      </c>
      <c r="G113" s="3">
        <v>0</v>
      </c>
      <c r="H113" s="3">
        <v>2000</v>
      </c>
      <c r="I113" s="3">
        <f t="shared" si="14"/>
        <v>-2000</v>
      </c>
      <c r="J113" s="4">
        <f t="shared" si="15"/>
        <v>0</v>
      </c>
    </row>
    <row r="114" spans="1:10" ht="15.75" thickBot="1" x14ac:dyDescent="0.3">
      <c r="A114" s="1"/>
      <c r="B114" s="1"/>
      <c r="C114" s="1"/>
      <c r="D114" s="1"/>
      <c r="E114" s="1"/>
      <c r="F114" s="1" t="s">
        <v>114</v>
      </c>
      <c r="G114" s="7">
        <v>2072.94</v>
      </c>
      <c r="H114" s="7">
        <v>4800</v>
      </c>
      <c r="I114" s="7">
        <f t="shared" si="14"/>
        <v>-2727.06</v>
      </c>
      <c r="J114" s="8">
        <f t="shared" si="15"/>
        <v>0.43186000000000002</v>
      </c>
    </row>
    <row r="115" spans="1:10" ht="15.75" thickBot="1" x14ac:dyDescent="0.3">
      <c r="A115" s="1"/>
      <c r="B115" s="1"/>
      <c r="C115" s="1"/>
      <c r="D115" s="1"/>
      <c r="E115" s="1" t="s">
        <v>115</v>
      </c>
      <c r="F115" s="1"/>
      <c r="G115" s="9">
        <f>ROUND(SUM(G110:G114),5)</f>
        <v>2072.94</v>
      </c>
      <c r="H115" s="9">
        <f>ROUND(SUM(H110:H114),5)</f>
        <v>9800</v>
      </c>
      <c r="I115" s="9">
        <f t="shared" si="14"/>
        <v>-7727.06</v>
      </c>
      <c r="J115" s="10">
        <f t="shared" si="15"/>
        <v>0.21152000000000001</v>
      </c>
    </row>
    <row r="116" spans="1:10" ht="15.75" thickBot="1" x14ac:dyDescent="0.3">
      <c r="A116" s="1"/>
      <c r="B116" s="1"/>
      <c r="C116" s="1"/>
      <c r="D116" s="1" t="s">
        <v>116</v>
      </c>
      <c r="E116" s="1"/>
      <c r="F116" s="1"/>
      <c r="G116" s="9">
        <f>ROUND(G42+G53+G59+G66+G72+G76+G79+G85+G95+G109+G115,5)</f>
        <v>13332.9</v>
      </c>
      <c r="H116" s="9">
        <f>ROUND(H42+H53+H59+H66+H72+H76+H79+H85+H95+H109+H115,5)</f>
        <v>278450</v>
      </c>
      <c r="I116" s="9">
        <f t="shared" si="14"/>
        <v>-265117.09999999998</v>
      </c>
      <c r="J116" s="10">
        <f t="shared" si="15"/>
        <v>4.7879999999999999E-2</v>
      </c>
    </row>
    <row r="117" spans="1:10" ht="15.75" thickBot="1" x14ac:dyDescent="0.3">
      <c r="A117" s="1"/>
      <c r="B117" s="1" t="s">
        <v>117</v>
      </c>
      <c r="C117" s="1"/>
      <c r="D117" s="1"/>
      <c r="E117" s="1"/>
      <c r="F117" s="1"/>
      <c r="G117" s="9">
        <f>ROUND(G3+G41-G116,5)</f>
        <v>-776.16</v>
      </c>
      <c r="H117" s="9">
        <f>ROUND(H3+H41-H116,5)</f>
        <v>-25100</v>
      </c>
      <c r="I117" s="9">
        <f t="shared" si="14"/>
        <v>24323.84</v>
      </c>
      <c r="J117" s="10">
        <f t="shared" si="15"/>
        <v>3.092E-2</v>
      </c>
    </row>
    <row r="118" spans="1:10" s="15" customFormat="1" ht="12" thickBot="1" x14ac:dyDescent="0.25">
      <c r="A118" s="1" t="s">
        <v>118</v>
      </c>
      <c r="B118" s="1"/>
      <c r="C118" s="1"/>
      <c r="D118" s="1"/>
      <c r="E118" s="1"/>
      <c r="F118" s="1"/>
      <c r="G118" s="13">
        <f>G117</f>
        <v>-776.16</v>
      </c>
      <c r="H118" s="13">
        <f>H117</f>
        <v>-25100</v>
      </c>
      <c r="I118" s="13">
        <f t="shared" si="14"/>
        <v>24323.84</v>
      </c>
      <c r="J118" s="14">
        <f t="shared" si="15"/>
        <v>3.092E-2</v>
      </c>
    </row>
    <row r="119" spans="1:10" ht="15.75" thickTop="1" x14ac:dyDescent="0.25"/>
  </sheetData>
  <pageMargins left="0.7" right="0.7" top="0.75" bottom="0.75" header="0.1" footer="0.3"/>
  <pageSetup orientation="portrait" r:id="rId1"/>
  <headerFooter>
    <oddHeader>&amp;L&amp;"Arial,Bold"&amp;8 12:34 PM
&amp;"Arial,Bold"&amp;8 12/04/22
&amp;"Arial,Bold"&amp;8 Accrual Basis&amp;C&amp;"Arial,Bold"&amp;12 United States Swimming, Inc. of Maine
&amp;"Arial,Bold"&amp;14 Profit &amp;&amp; Loss Budget vs. Actual
&amp;"Arial,Bold"&amp;10 September 2022 through August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3E43F-AFD1-4A28-AC58-20D80646F353}">
  <sheetPr codeName="Sheet4"/>
  <dimension ref="A1:J93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 x14ac:dyDescent="0.25"/>
  <cols>
    <col min="1" max="5" width="3" style="19" customWidth="1"/>
    <col min="6" max="6" width="31" style="19" customWidth="1"/>
    <col min="7" max="8" width="13.42578125" style="20" bestFit="1" customWidth="1"/>
    <col min="9" max="9" width="9.28515625" style="20" bestFit="1" customWidth="1"/>
    <col min="10" max="10" width="8.7109375" style="20" bestFit="1" customWidth="1"/>
  </cols>
  <sheetData>
    <row r="1" spans="1:10" ht="15.75" thickBot="1" x14ac:dyDescent="0.3">
      <c r="A1" s="1"/>
      <c r="B1" s="1"/>
      <c r="C1" s="1"/>
      <c r="D1" s="1"/>
      <c r="E1" s="1"/>
      <c r="F1" s="1"/>
      <c r="G1" s="2"/>
      <c r="H1" s="2"/>
      <c r="I1" s="2"/>
      <c r="J1" s="2"/>
    </row>
    <row r="2" spans="1:10" s="18" customFormat="1" ht="16.5" thickTop="1" thickBot="1" x14ac:dyDescent="0.3">
      <c r="A2" s="16"/>
      <c r="B2" s="16"/>
      <c r="C2" s="16"/>
      <c r="D2" s="16"/>
      <c r="E2" s="16"/>
      <c r="F2" s="16"/>
      <c r="G2" s="17" t="s">
        <v>0</v>
      </c>
      <c r="H2" s="17" t="s">
        <v>214</v>
      </c>
      <c r="I2" s="17" t="s">
        <v>215</v>
      </c>
      <c r="J2" s="17" t="s">
        <v>216</v>
      </c>
    </row>
    <row r="3" spans="1:10" ht="15.75" thickTop="1" x14ac:dyDescent="0.25">
      <c r="A3" s="1"/>
      <c r="B3" s="1" t="s">
        <v>4</v>
      </c>
      <c r="C3" s="1"/>
      <c r="D3" s="1"/>
      <c r="E3" s="1"/>
      <c r="F3" s="1"/>
      <c r="G3" s="3"/>
      <c r="H3" s="3"/>
      <c r="I3" s="3"/>
      <c r="J3" s="4"/>
    </row>
    <row r="4" spans="1:10" x14ac:dyDescent="0.25">
      <c r="A4" s="1"/>
      <c r="B4" s="1"/>
      <c r="C4" s="1"/>
      <c r="D4" s="1" t="s">
        <v>5</v>
      </c>
      <c r="E4" s="1"/>
      <c r="F4" s="1"/>
      <c r="G4" s="3"/>
      <c r="H4" s="3"/>
      <c r="I4" s="3"/>
      <c r="J4" s="4"/>
    </row>
    <row r="5" spans="1:10" x14ac:dyDescent="0.25">
      <c r="A5" s="1"/>
      <c r="B5" s="1"/>
      <c r="C5" s="1"/>
      <c r="D5" s="1"/>
      <c r="E5" s="1" t="s">
        <v>6</v>
      </c>
      <c r="F5" s="1"/>
      <c r="G5" s="3"/>
      <c r="H5" s="3"/>
      <c r="I5" s="3"/>
      <c r="J5" s="4"/>
    </row>
    <row r="6" spans="1:10" x14ac:dyDescent="0.25">
      <c r="A6" s="1"/>
      <c r="B6" s="1"/>
      <c r="C6" s="1"/>
      <c r="D6" s="1"/>
      <c r="E6" s="1"/>
      <c r="F6" s="1" t="s">
        <v>11</v>
      </c>
      <c r="G6" s="3">
        <v>500</v>
      </c>
      <c r="H6" s="3">
        <v>0</v>
      </c>
      <c r="I6" s="3">
        <f>ROUND((G6-H6),5)</f>
        <v>500</v>
      </c>
      <c r="J6" s="4">
        <f>ROUND(IF(G6=0, IF(H6=0, 0, SIGN(-H6)), IF(H6=0, SIGN(G6), (G6-H6)/ABS(H6))),5)</f>
        <v>1</v>
      </c>
    </row>
    <row r="7" spans="1:10" x14ac:dyDescent="0.25">
      <c r="A7" s="1"/>
      <c r="B7" s="1"/>
      <c r="C7" s="1"/>
      <c r="D7" s="1"/>
      <c r="E7" s="1"/>
      <c r="F7" s="1" t="s">
        <v>13</v>
      </c>
      <c r="G7" s="3">
        <v>2041.63</v>
      </c>
      <c r="H7" s="3">
        <v>51531.34</v>
      </c>
      <c r="I7" s="3">
        <f>ROUND((G7-H7),5)</f>
        <v>-49489.71</v>
      </c>
      <c r="J7" s="4">
        <f>ROUND(IF(G7=0, IF(H7=0, 0, SIGN(-H7)), IF(H7=0, SIGN(G7), (G7-H7)/ABS(H7))),5)</f>
        <v>-0.96038000000000001</v>
      </c>
    </row>
    <row r="8" spans="1:10" x14ac:dyDescent="0.25">
      <c r="A8" s="1"/>
      <c r="B8" s="1"/>
      <c r="C8" s="1"/>
      <c r="D8" s="1"/>
      <c r="E8" s="1"/>
      <c r="F8" s="1" t="s">
        <v>14</v>
      </c>
      <c r="G8" s="3">
        <v>0</v>
      </c>
      <c r="H8" s="3">
        <v>52616.46</v>
      </c>
      <c r="I8" s="3">
        <f>ROUND((G8-H8),5)</f>
        <v>-52616.46</v>
      </c>
      <c r="J8" s="4">
        <f>ROUND(IF(G8=0, IF(H8=0, 0, SIGN(-H8)), IF(H8=0, SIGN(G8), (G8-H8)/ABS(H8))),5)</f>
        <v>-1</v>
      </c>
    </row>
    <row r="9" spans="1:10" x14ac:dyDescent="0.25">
      <c r="A9" s="1"/>
      <c r="B9" s="1"/>
      <c r="C9" s="1"/>
      <c r="D9" s="1"/>
      <c r="E9" s="1"/>
      <c r="F9" s="1" t="s">
        <v>15</v>
      </c>
      <c r="G9" s="3">
        <v>0</v>
      </c>
      <c r="H9" s="3">
        <v>4997</v>
      </c>
      <c r="I9" s="3">
        <f>ROUND((G9-H9),5)</f>
        <v>-4997</v>
      </c>
      <c r="J9" s="4">
        <f>ROUND(IF(G9=0, IF(H9=0, 0, SIGN(-H9)), IF(H9=0, SIGN(G9), (G9-H9)/ABS(H9))),5)</f>
        <v>-1</v>
      </c>
    </row>
    <row r="10" spans="1:10" x14ac:dyDescent="0.25">
      <c r="A10" s="1"/>
      <c r="B10" s="1"/>
      <c r="C10" s="1"/>
      <c r="D10" s="1"/>
      <c r="E10" s="1"/>
      <c r="F10" s="1" t="s">
        <v>16</v>
      </c>
      <c r="G10" s="3">
        <v>0</v>
      </c>
      <c r="H10" s="3">
        <v>8203.26</v>
      </c>
      <c r="I10" s="3">
        <f>ROUND((G10-H10),5)</f>
        <v>-8203.26</v>
      </c>
      <c r="J10" s="4">
        <f>ROUND(IF(G10=0, IF(H10=0, 0, SIGN(-H10)), IF(H10=0, SIGN(G10), (G10-H10)/ABS(H10))),5)</f>
        <v>-1</v>
      </c>
    </row>
    <row r="11" spans="1:10" x14ac:dyDescent="0.25">
      <c r="A11" s="1"/>
      <c r="B11" s="1"/>
      <c r="C11" s="1"/>
      <c r="D11" s="1"/>
      <c r="E11" s="1"/>
      <c r="F11" s="1" t="s">
        <v>217</v>
      </c>
      <c r="G11" s="3">
        <v>0</v>
      </c>
      <c r="H11" s="3">
        <v>4582</v>
      </c>
      <c r="I11" s="3">
        <f>ROUND((G11-H11),5)</f>
        <v>-4582</v>
      </c>
      <c r="J11" s="4">
        <f>ROUND(IF(G11=0, IF(H11=0, 0, SIGN(-H11)), IF(H11=0, SIGN(G11), (G11-H11)/ABS(H11))),5)</f>
        <v>-1</v>
      </c>
    </row>
    <row r="12" spans="1:10" ht="15.75" thickBot="1" x14ac:dyDescent="0.3">
      <c r="A12" s="1"/>
      <c r="B12" s="1"/>
      <c r="C12" s="1"/>
      <c r="D12" s="1"/>
      <c r="E12" s="1"/>
      <c r="F12" s="1" t="s">
        <v>17</v>
      </c>
      <c r="G12" s="5">
        <v>2445.6</v>
      </c>
      <c r="H12" s="5">
        <v>8380.4</v>
      </c>
      <c r="I12" s="5">
        <f>ROUND((G12-H12),5)</f>
        <v>-5934.8</v>
      </c>
      <c r="J12" s="6">
        <f>ROUND(IF(G12=0, IF(H12=0, 0, SIGN(-H12)), IF(H12=0, SIGN(G12), (G12-H12)/ABS(H12))),5)</f>
        <v>-0.70818000000000003</v>
      </c>
    </row>
    <row r="13" spans="1:10" x14ac:dyDescent="0.25">
      <c r="A13" s="1"/>
      <c r="B13" s="1"/>
      <c r="C13" s="1"/>
      <c r="D13" s="1"/>
      <c r="E13" s="1" t="s">
        <v>18</v>
      </c>
      <c r="F13" s="1"/>
      <c r="G13" s="3">
        <f>ROUND(SUM(G5:G12),5)</f>
        <v>4987.2299999999996</v>
      </c>
      <c r="H13" s="3">
        <f>ROUND(SUM(H5:H12),5)</f>
        <v>130310.46</v>
      </c>
      <c r="I13" s="3">
        <f>ROUND((G13-H13),5)</f>
        <v>-125323.23</v>
      </c>
      <c r="J13" s="4">
        <f>ROUND(IF(G13=0, IF(H13=0, 0, SIGN(-H13)), IF(H13=0, SIGN(G13), (G13-H13)/ABS(H13))),5)</f>
        <v>-0.96172999999999997</v>
      </c>
    </row>
    <row r="14" spans="1:10" x14ac:dyDescent="0.25">
      <c r="A14" s="1"/>
      <c r="B14" s="1"/>
      <c r="C14" s="1"/>
      <c r="D14" s="1"/>
      <c r="E14" s="1" t="s">
        <v>19</v>
      </c>
      <c r="F14" s="1"/>
      <c r="G14" s="3"/>
      <c r="H14" s="3"/>
      <c r="I14" s="3"/>
      <c r="J14" s="4"/>
    </row>
    <row r="15" spans="1:10" x14ac:dyDescent="0.25">
      <c r="A15" s="1"/>
      <c r="B15" s="1"/>
      <c r="C15" s="1"/>
      <c r="D15" s="1"/>
      <c r="E15" s="1"/>
      <c r="F15" s="1" t="s">
        <v>21</v>
      </c>
      <c r="G15" s="3">
        <v>2000</v>
      </c>
      <c r="H15" s="3">
        <v>0</v>
      </c>
      <c r="I15" s="3">
        <f>ROUND((G15-H15),5)</f>
        <v>2000</v>
      </c>
      <c r="J15" s="4">
        <f>ROUND(IF(G15=0, IF(H15=0, 0, SIGN(-H15)), IF(H15=0, SIGN(G15), (G15-H15)/ABS(H15))),5)</f>
        <v>1</v>
      </c>
    </row>
    <row r="16" spans="1:10" ht="15.75" thickBot="1" x14ac:dyDescent="0.3">
      <c r="A16" s="1"/>
      <c r="B16" s="1"/>
      <c r="C16" s="1"/>
      <c r="D16" s="1"/>
      <c r="E16" s="1"/>
      <c r="F16" s="1" t="s">
        <v>24</v>
      </c>
      <c r="G16" s="5">
        <v>21</v>
      </c>
      <c r="H16" s="5">
        <v>761</v>
      </c>
      <c r="I16" s="5">
        <f>ROUND((G16-H16),5)</f>
        <v>-740</v>
      </c>
      <c r="J16" s="6">
        <f>ROUND(IF(G16=0, IF(H16=0, 0, SIGN(-H16)), IF(H16=0, SIGN(G16), (G16-H16)/ABS(H16))),5)</f>
        <v>-0.97240000000000004</v>
      </c>
    </row>
    <row r="17" spans="1:10" x14ac:dyDescent="0.25">
      <c r="A17" s="1"/>
      <c r="B17" s="1"/>
      <c r="C17" s="1"/>
      <c r="D17" s="1"/>
      <c r="E17" s="1" t="s">
        <v>26</v>
      </c>
      <c r="F17" s="1"/>
      <c r="G17" s="3">
        <f>ROUND(SUM(G14:G16),5)</f>
        <v>2021</v>
      </c>
      <c r="H17" s="3">
        <f>ROUND(SUM(H14:H16),5)</f>
        <v>761</v>
      </c>
      <c r="I17" s="3">
        <f>ROUND((G17-H17),5)</f>
        <v>1260</v>
      </c>
      <c r="J17" s="4">
        <f>ROUND(IF(G17=0, IF(H17=0, 0, SIGN(-H17)), IF(H17=0, SIGN(G17), (G17-H17)/ABS(H17))),5)</f>
        <v>1.6557200000000001</v>
      </c>
    </row>
    <row r="18" spans="1:10" x14ac:dyDescent="0.25">
      <c r="A18" s="1"/>
      <c r="B18" s="1"/>
      <c r="C18" s="1"/>
      <c r="D18" s="1"/>
      <c r="E18" s="1" t="s">
        <v>27</v>
      </c>
      <c r="F18" s="1"/>
      <c r="G18" s="3"/>
      <c r="H18" s="3"/>
      <c r="I18" s="3"/>
      <c r="J18" s="4"/>
    </row>
    <row r="19" spans="1:10" ht="15.75" thickBot="1" x14ac:dyDescent="0.3">
      <c r="A19" s="1"/>
      <c r="B19" s="1"/>
      <c r="C19" s="1"/>
      <c r="D19" s="1"/>
      <c r="E19" s="1"/>
      <c r="F19" s="1" t="s">
        <v>28</v>
      </c>
      <c r="G19" s="5">
        <v>237.21</v>
      </c>
      <c r="H19" s="5">
        <v>670.07</v>
      </c>
      <c r="I19" s="5">
        <f>ROUND((G19-H19),5)</f>
        <v>-432.86</v>
      </c>
      <c r="J19" s="6">
        <f>ROUND(IF(G19=0, IF(H19=0, 0, SIGN(-H19)), IF(H19=0, SIGN(G19), (G19-H19)/ABS(H19))),5)</f>
        <v>-0.64598999999999995</v>
      </c>
    </row>
    <row r="20" spans="1:10" x14ac:dyDescent="0.25">
      <c r="A20" s="1"/>
      <c r="B20" s="1"/>
      <c r="C20" s="1"/>
      <c r="D20" s="1"/>
      <c r="E20" s="1" t="s">
        <v>29</v>
      </c>
      <c r="F20" s="1"/>
      <c r="G20" s="3">
        <f>ROUND(SUM(G18:G19),5)</f>
        <v>237.21</v>
      </c>
      <c r="H20" s="3">
        <f>ROUND(SUM(H18:H19),5)</f>
        <v>670.07</v>
      </c>
      <c r="I20" s="3">
        <f>ROUND((G20-H20),5)</f>
        <v>-432.86</v>
      </c>
      <c r="J20" s="4">
        <f>ROUND(IF(G20=0, IF(H20=0, 0, SIGN(-H20)), IF(H20=0, SIGN(G20), (G20-H20)/ABS(H20))),5)</f>
        <v>-0.64598999999999995</v>
      </c>
    </row>
    <row r="21" spans="1:10" x14ac:dyDescent="0.25">
      <c r="A21" s="1"/>
      <c r="B21" s="1"/>
      <c r="C21" s="1"/>
      <c r="D21" s="1"/>
      <c r="E21" s="1" t="s">
        <v>30</v>
      </c>
      <c r="F21" s="1"/>
      <c r="G21" s="3"/>
      <c r="H21" s="3"/>
      <c r="I21" s="3"/>
      <c r="J21" s="4"/>
    </row>
    <row r="22" spans="1:10" x14ac:dyDescent="0.25">
      <c r="A22" s="1"/>
      <c r="B22" s="1"/>
      <c r="C22" s="1"/>
      <c r="D22" s="1"/>
      <c r="E22" s="1"/>
      <c r="F22" s="1" t="s">
        <v>33</v>
      </c>
      <c r="G22" s="3">
        <v>507</v>
      </c>
      <c r="H22" s="3">
        <v>2394</v>
      </c>
      <c r="I22" s="3">
        <f>ROUND((G22-H22),5)</f>
        <v>-1887</v>
      </c>
      <c r="J22" s="4">
        <f>ROUND(IF(G22=0, IF(H22=0, 0, SIGN(-H22)), IF(H22=0, SIGN(G22), (G22-H22)/ABS(H22))),5)</f>
        <v>-0.78822000000000003</v>
      </c>
    </row>
    <row r="23" spans="1:10" x14ac:dyDescent="0.25">
      <c r="A23" s="1"/>
      <c r="B23" s="1"/>
      <c r="C23" s="1"/>
      <c r="D23" s="1"/>
      <c r="E23" s="1"/>
      <c r="F23" s="1" t="s">
        <v>34</v>
      </c>
      <c r="G23" s="3">
        <v>0</v>
      </c>
      <c r="H23" s="3">
        <v>1500</v>
      </c>
      <c r="I23" s="3">
        <f>ROUND((G23-H23),5)</f>
        <v>-1500</v>
      </c>
      <c r="J23" s="4">
        <f>ROUND(IF(G23=0, IF(H23=0, 0, SIGN(-H23)), IF(H23=0, SIGN(G23), (G23-H23)/ABS(H23))),5)</f>
        <v>-1</v>
      </c>
    </row>
    <row r="24" spans="1:10" x14ac:dyDescent="0.25">
      <c r="A24" s="1"/>
      <c r="B24" s="1"/>
      <c r="C24" s="1"/>
      <c r="D24" s="1"/>
      <c r="E24" s="1"/>
      <c r="F24" s="1" t="s">
        <v>35</v>
      </c>
      <c r="G24" s="3">
        <v>4750.3599999999997</v>
      </c>
      <c r="H24" s="3">
        <v>79895.600000000006</v>
      </c>
      <c r="I24" s="3">
        <f>ROUND((G24-H24),5)</f>
        <v>-75145.240000000005</v>
      </c>
      <c r="J24" s="4">
        <f>ROUND(IF(G24=0, IF(H24=0, 0, SIGN(-H24)), IF(H24=0, SIGN(G24), (G24-H24)/ABS(H24))),5)</f>
        <v>-0.94054000000000004</v>
      </c>
    </row>
    <row r="25" spans="1:10" x14ac:dyDescent="0.25">
      <c r="A25" s="1"/>
      <c r="B25" s="1"/>
      <c r="C25" s="1"/>
      <c r="D25" s="1"/>
      <c r="E25" s="1"/>
      <c r="F25" s="1" t="s">
        <v>37</v>
      </c>
      <c r="G25" s="3">
        <v>0</v>
      </c>
      <c r="H25" s="3">
        <v>5194</v>
      </c>
      <c r="I25" s="3">
        <f>ROUND((G25-H25),5)</f>
        <v>-5194</v>
      </c>
      <c r="J25" s="4">
        <f>ROUND(IF(G25=0, IF(H25=0, 0, SIGN(-H25)), IF(H25=0, SIGN(G25), (G25-H25)/ABS(H25))),5)</f>
        <v>-1</v>
      </c>
    </row>
    <row r="26" spans="1:10" x14ac:dyDescent="0.25">
      <c r="A26" s="1"/>
      <c r="B26" s="1"/>
      <c r="C26" s="1"/>
      <c r="D26" s="1"/>
      <c r="E26" s="1"/>
      <c r="F26" s="1" t="s">
        <v>38</v>
      </c>
      <c r="G26" s="3">
        <v>53.94</v>
      </c>
      <c r="H26" s="3">
        <v>560.45000000000005</v>
      </c>
      <c r="I26" s="3">
        <f>ROUND((G26-H26),5)</f>
        <v>-506.51</v>
      </c>
      <c r="J26" s="4">
        <f>ROUND(IF(G26=0, IF(H26=0, 0, SIGN(-H26)), IF(H26=0, SIGN(G26), (G26-H26)/ABS(H26))),5)</f>
        <v>-0.90376000000000001</v>
      </c>
    </row>
    <row r="27" spans="1:10" ht="15.75" thickBot="1" x14ac:dyDescent="0.3">
      <c r="A27" s="1"/>
      <c r="B27" s="1"/>
      <c r="C27" s="1"/>
      <c r="D27" s="1"/>
      <c r="E27" s="1"/>
      <c r="F27" s="1" t="s">
        <v>39</v>
      </c>
      <c r="G27" s="7">
        <v>0</v>
      </c>
      <c r="H27" s="7">
        <v>268.89</v>
      </c>
      <c r="I27" s="7">
        <f>ROUND((G27-H27),5)</f>
        <v>-268.89</v>
      </c>
      <c r="J27" s="8">
        <f>ROUND(IF(G27=0, IF(H27=0, 0, SIGN(-H27)), IF(H27=0, SIGN(G27), (G27-H27)/ABS(H27))),5)</f>
        <v>-1</v>
      </c>
    </row>
    <row r="28" spans="1:10" ht="15.75" thickBot="1" x14ac:dyDescent="0.3">
      <c r="A28" s="1"/>
      <c r="B28" s="1"/>
      <c r="C28" s="1"/>
      <c r="D28" s="1"/>
      <c r="E28" s="1" t="s">
        <v>40</v>
      </c>
      <c r="F28" s="1"/>
      <c r="G28" s="9">
        <f>ROUND(SUM(G21:G27),5)</f>
        <v>5311.3</v>
      </c>
      <c r="H28" s="9">
        <f>ROUND(SUM(H21:H27),5)</f>
        <v>89812.94</v>
      </c>
      <c r="I28" s="9">
        <f>ROUND((G28-H28),5)</f>
        <v>-84501.64</v>
      </c>
      <c r="J28" s="10">
        <f>ROUND(IF(G28=0, IF(H28=0, 0, SIGN(-H28)), IF(H28=0, SIGN(G28), (G28-H28)/ABS(H28))),5)</f>
        <v>-0.94086000000000003</v>
      </c>
    </row>
    <row r="29" spans="1:10" ht="15.75" thickBot="1" x14ac:dyDescent="0.3">
      <c r="A29" s="1"/>
      <c r="B29" s="1"/>
      <c r="C29" s="1"/>
      <c r="D29" s="1" t="s">
        <v>41</v>
      </c>
      <c r="E29" s="1"/>
      <c r="F29" s="1"/>
      <c r="G29" s="11">
        <f>ROUND(G4+G13+G17+G20+G28,5)</f>
        <v>12556.74</v>
      </c>
      <c r="H29" s="11">
        <f>ROUND(H4+H13+H17+H20+H28,5)</f>
        <v>221554.47</v>
      </c>
      <c r="I29" s="11">
        <f>ROUND((G29-H29),5)</f>
        <v>-208997.73</v>
      </c>
      <c r="J29" s="12">
        <f>ROUND(IF(G29=0, IF(H29=0, 0, SIGN(-H29)), IF(H29=0, SIGN(G29), (G29-H29)/ABS(H29))),5)</f>
        <v>-0.94332000000000005</v>
      </c>
    </row>
    <row r="30" spans="1:10" x14ac:dyDescent="0.25">
      <c r="A30" s="1"/>
      <c r="B30" s="1"/>
      <c r="C30" s="1" t="s">
        <v>42</v>
      </c>
      <c r="D30" s="1"/>
      <c r="E30" s="1"/>
      <c r="F30" s="1"/>
      <c r="G30" s="3">
        <f>G29</f>
        <v>12556.74</v>
      </c>
      <c r="H30" s="3">
        <f>H29</f>
        <v>221554.47</v>
      </c>
      <c r="I30" s="3">
        <f>ROUND((G30-H30),5)</f>
        <v>-208997.73</v>
      </c>
      <c r="J30" s="4">
        <f>ROUND(IF(G30=0, IF(H30=0, 0, SIGN(-H30)), IF(H30=0, SIGN(G30), (G30-H30)/ABS(H30))),5)</f>
        <v>-0.94332000000000005</v>
      </c>
    </row>
    <row r="31" spans="1:10" x14ac:dyDescent="0.25">
      <c r="A31" s="1"/>
      <c r="B31" s="1"/>
      <c r="C31" s="1"/>
      <c r="D31" s="1" t="s">
        <v>43</v>
      </c>
      <c r="E31" s="1"/>
      <c r="F31" s="1"/>
      <c r="G31" s="3"/>
      <c r="H31" s="3"/>
      <c r="I31" s="3"/>
      <c r="J31" s="4"/>
    </row>
    <row r="32" spans="1:10" x14ac:dyDescent="0.25">
      <c r="A32" s="1"/>
      <c r="B32" s="1"/>
      <c r="C32" s="1"/>
      <c r="D32" s="1"/>
      <c r="E32" s="1" t="s">
        <v>44</v>
      </c>
      <c r="F32" s="1"/>
      <c r="G32" s="3"/>
      <c r="H32" s="3"/>
      <c r="I32" s="3"/>
      <c r="J32" s="4"/>
    </row>
    <row r="33" spans="1:10" x14ac:dyDescent="0.25">
      <c r="A33" s="1"/>
      <c r="B33" s="1"/>
      <c r="C33" s="1"/>
      <c r="D33" s="1"/>
      <c r="E33" s="1"/>
      <c r="F33" s="1" t="s">
        <v>45</v>
      </c>
      <c r="G33" s="3">
        <v>0</v>
      </c>
      <c r="H33" s="3">
        <v>540</v>
      </c>
      <c r="I33" s="3">
        <f>ROUND((G33-H33),5)</f>
        <v>-540</v>
      </c>
      <c r="J33" s="4">
        <f>ROUND(IF(G33=0, IF(H33=0, 0, SIGN(-H33)), IF(H33=0, SIGN(G33), (G33-H33)/ABS(H33))),5)</f>
        <v>-1</v>
      </c>
    </row>
    <row r="34" spans="1:10" x14ac:dyDescent="0.25">
      <c r="A34" s="1"/>
      <c r="B34" s="1"/>
      <c r="C34" s="1"/>
      <c r="D34" s="1"/>
      <c r="E34" s="1"/>
      <c r="F34" s="1" t="s">
        <v>46</v>
      </c>
      <c r="G34" s="3">
        <v>307.95999999999998</v>
      </c>
      <c r="H34" s="3">
        <v>1232.9100000000001</v>
      </c>
      <c r="I34" s="3">
        <f>ROUND((G34-H34),5)</f>
        <v>-924.95</v>
      </c>
      <c r="J34" s="4">
        <f>ROUND(IF(G34=0, IF(H34=0, 0, SIGN(-H34)), IF(H34=0, SIGN(G34), (G34-H34)/ABS(H34))),5)</f>
        <v>-0.75022</v>
      </c>
    </row>
    <row r="35" spans="1:10" x14ac:dyDescent="0.25">
      <c r="A35" s="1"/>
      <c r="B35" s="1"/>
      <c r="C35" s="1"/>
      <c r="D35" s="1"/>
      <c r="E35" s="1"/>
      <c r="F35" s="1" t="s">
        <v>47</v>
      </c>
      <c r="G35" s="3">
        <v>0</v>
      </c>
      <c r="H35" s="3">
        <v>590.82000000000005</v>
      </c>
      <c r="I35" s="3">
        <f>ROUND((G35-H35),5)</f>
        <v>-590.82000000000005</v>
      </c>
      <c r="J35" s="4">
        <f>ROUND(IF(G35=0, IF(H35=0, 0, SIGN(-H35)), IF(H35=0, SIGN(G35), (G35-H35)/ABS(H35))),5)</f>
        <v>-1</v>
      </c>
    </row>
    <row r="36" spans="1:10" x14ac:dyDescent="0.25">
      <c r="A36" s="1"/>
      <c r="B36" s="1"/>
      <c r="C36" s="1"/>
      <c r="D36" s="1"/>
      <c r="E36" s="1"/>
      <c r="F36" s="1" t="s">
        <v>48</v>
      </c>
      <c r="G36" s="3">
        <v>0</v>
      </c>
      <c r="H36" s="3">
        <v>385.06</v>
      </c>
      <c r="I36" s="3">
        <f>ROUND((G36-H36),5)</f>
        <v>-385.06</v>
      </c>
      <c r="J36" s="4">
        <f>ROUND(IF(G36=0, IF(H36=0, 0, SIGN(-H36)), IF(H36=0, SIGN(G36), (G36-H36)/ABS(H36))),5)</f>
        <v>-1</v>
      </c>
    </row>
    <row r="37" spans="1:10" x14ac:dyDescent="0.25">
      <c r="A37" s="1"/>
      <c r="B37" s="1"/>
      <c r="C37" s="1"/>
      <c r="D37" s="1"/>
      <c r="E37" s="1"/>
      <c r="F37" s="1" t="s">
        <v>50</v>
      </c>
      <c r="G37" s="3">
        <v>0</v>
      </c>
      <c r="H37" s="3">
        <v>800</v>
      </c>
      <c r="I37" s="3">
        <f>ROUND((G37-H37),5)</f>
        <v>-800</v>
      </c>
      <c r="J37" s="4">
        <f>ROUND(IF(G37=0, IF(H37=0, 0, SIGN(-H37)), IF(H37=0, SIGN(G37), (G37-H37)/ABS(H37))),5)</f>
        <v>-1</v>
      </c>
    </row>
    <row r="38" spans="1:10" x14ac:dyDescent="0.25">
      <c r="A38" s="1"/>
      <c r="B38" s="1"/>
      <c r="C38" s="1"/>
      <c r="D38" s="1"/>
      <c r="E38" s="1"/>
      <c r="F38" s="1" t="s">
        <v>52</v>
      </c>
      <c r="G38" s="3">
        <v>0</v>
      </c>
      <c r="H38" s="3">
        <v>763.61</v>
      </c>
      <c r="I38" s="3">
        <f>ROUND((G38-H38),5)</f>
        <v>-763.61</v>
      </c>
      <c r="J38" s="4">
        <f>ROUND(IF(G38=0, IF(H38=0, 0, SIGN(-H38)), IF(H38=0, SIGN(G38), (G38-H38)/ABS(H38))),5)</f>
        <v>-1</v>
      </c>
    </row>
    <row r="39" spans="1:10" ht="15.75" thickBot="1" x14ac:dyDescent="0.3">
      <c r="A39" s="1"/>
      <c r="B39" s="1"/>
      <c r="C39" s="1"/>
      <c r="D39" s="1"/>
      <c r="E39" s="1"/>
      <c r="F39" s="1" t="s">
        <v>53</v>
      </c>
      <c r="G39" s="5">
        <v>200</v>
      </c>
      <c r="H39" s="5">
        <v>1631.23</v>
      </c>
      <c r="I39" s="5">
        <f>ROUND((G39-H39),5)</f>
        <v>-1431.23</v>
      </c>
      <c r="J39" s="6">
        <f>ROUND(IF(G39=0, IF(H39=0, 0, SIGN(-H39)), IF(H39=0, SIGN(G39), (G39-H39)/ABS(H39))),5)</f>
        <v>-0.87739</v>
      </c>
    </row>
    <row r="40" spans="1:10" x14ac:dyDescent="0.25">
      <c r="A40" s="1"/>
      <c r="B40" s="1"/>
      <c r="C40" s="1"/>
      <c r="D40" s="1"/>
      <c r="E40" s="1" t="s">
        <v>54</v>
      </c>
      <c r="F40" s="1"/>
      <c r="G40" s="3">
        <f>ROUND(SUM(G32:G39),5)</f>
        <v>507.96</v>
      </c>
      <c r="H40" s="3">
        <f>ROUND(SUM(H32:H39),5)</f>
        <v>5943.63</v>
      </c>
      <c r="I40" s="3">
        <f>ROUND((G40-H40),5)</f>
        <v>-5435.67</v>
      </c>
      <c r="J40" s="4">
        <f>ROUND(IF(G40=0, IF(H40=0, 0, SIGN(-H40)), IF(H40=0, SIGN(G40), (G40-H40)/ABS(H40))),5)</f>
        <v>-0.91454000000000002</v>
      </c>
    </row>
    <row r="41" spans="1:10" x14ac:dyDescent="0.25">
      <c r="A41" s="1"/>
      <c r="B41" s="1"/>
      <c r="C41" s="1"/>
      <c r="D41" s="1"/>
      <c r="E41" s="1" t="s">
        <v>55</v>
      </c>
      <c r="F41" s="1"/>
      <c r="G41" s="3"/>
      <c r="H41" s="3"/>
      <c r="I41" s="3"/>
      <c r="J41" s="4"/>
    </row>
    <row r="42" spans="1:10" x14ac:dyDescent="0.25">
      <c r="A42" s="1"/>
      <c r="B42" s="1"/>
      <c r="C42" s="1"/>
      <c r="D42" s="1"/>
      <c r="E42" s="1"/>
      <c r="F42" s="1" t="s">
        <v>57</v>
      </c>
      <c r="G42" s="3">
        <v>0</v>
      </c>
      <c r="H42" s="3">
        <v>1250</v>
      </c>
      <c r="I42" s="3">
        <f>ROUND((G42-H42),5)</f>
        <v>-1250</v>
      </c>
      <c r="J42" s="4">
        <f>ROUND(IF(G42=0, IF(H42=0, 0, SIGN(-H42)), IF(H42=0, SIGN(G42), (G42-H42)/ABS(H42))),5)</f>
        <v>-1</v>
      </c>
    </row>
    <row r="43" spans="1:10" ht="15.75" thickBot="1" x14ac:dyDescent="0.3">
      <c r="A43" s="1"/>
      <c r="B43" s="1"/>
      <c r="C43" s="1"/>
      <c r="D43" s="1"/>
      <c r="E43" s="1"/>
      <c r="F43" s="1" t="s">
        <v>218</v>
      </c>
      <c r="G43" s="5">
        <v>0</v>
      </c>
      <c r="H43" s="5">
        <v>1645</v>
      </c>
      <c r="I43" s="5">
        <f>ROUND((G43-H43),5)</f>
        <v>-1645</v>
      </c>
      <c r="J43" s="6">
        <f>ROUND(IF(G43=0, IF(H43=0, 0, SIGN(-H43)), IF(H43=0, SIGN(G43), (G43-H43)/ABS(H43))),5)</f>
        <v>-1</v>
      </c>
    </row>
    <row r="44" spans="1:10" x14ac:dyDescent="0.25">
      <c r="A44" s="1"/>
      <c r="B44" s="1"/>
      <c r="C44" s="1"/>
      <c r="D44" s="1"/>
      <c r="E44" s="1" t="s">
        <v>60</v>
      </c>
      <c r="F44" s="1"/>
      <c r="G44" s="3">
        <f>ROUND(SUM(G41:G43),5)</f>
        <v>0</v>
      </c>
      <c r="H44" s="3">
        <f>ROUND(SUM(H41:H43),5)</f>
        <v>2895</v>
      </c>
      <c r="I44" s="3">
        <f>ROUND((G44-H44),5)</f>
        <v>-2895</v>
      </c>
      <c r="J44" s="4">
        <f>ROUND(IF(G44=0, IF(H44=0, 0, SIGN(-H44)), IF(H44=0, SIGN(G44), (G44-H44)/ABS(H44))),5)</f>
        <v>-1</v>
      </c>
    </row>
    <row r="45" spans="1:10" x14ac:dyDescent="0.25">
      <c r="A45" s="1"/>
      <c r="B45" s="1"/>
      <c r="C45" s="1"/>
      <c r="D45" s="1"/>
      <c r="E45" s="1" t="s">
        <v>61</v>
      </c>
      <c r="F45" s="1"/>
      <c r="G45" s="3"/>
      <c r="H45" s="3"/>
      <c r="I45" s="3"/>
      <c r="J45" s="4"/>
    </row>
    <row r="46" spans="1:10" x14ac:dyDescent="0.25">
      <c r="A46" s="1"/>
      <c r="B46" s="1"/>
      <c r="C46" s="1"/>
      <c r="D46" s="1"/>
      <c r="E46" s="1"/>
      <c r="F46" s="1" t="s">
        <v>63</v>
      </c>
      <c r="G46" s="3">
        <v>782.28</v>
      </c>
      <c r="H46" s="3">
        <v>0</v>
      </c>
      <c r="I46" s="3">
        <f>ROUND((G46-H46),5)</f>
        <v>782.28</v>
      </c>
      <c r="J46" s="4">
        <f>ROUND(IF(G46=0, IF(H46=0, 0, SIGN(-H46)), IF(H46=0, SIGN(G46), (G46-H46)/ABS(H46))),5)</f>
        <v>1</v>
      </c>
    </row>
    <row r="47" spans="1:10" ht="15.75" thickBot="1" x14ac:dyDescent="0.3">
      <c r="A47" s="1"/>
      <c r="B47" s="1"/>
      <c r="C47" s="1"/>
      <c r="D47" s="1"/>
      <c r="E47" s="1"/>
      <c r="F47" s="1" t="s">
        <v>66</v>
      </c>
      <c r="G47" s="5">
        <v>1288.02</v>
      </c>
      <c r="H47" s="5">
        <v>1755</v>
      </c>
      <c r="I47" s="5">
        <f>ROUND((G47-H47),5)</f>
        <v>-466.98</v>
      </c>
      <c r="J47" s="6">
        <f>ROUND(IF(G47=0, IF(H47=0, 0, SIGN(-H47)), IF(H47=0, SIGN(G47), (G47-H47)/ABS(H47))),5)</f>
        <v>-0.26608999999999999</v>
      </c>
    </row>
    <row r="48" spans="1:10" x14ac:dyDescent="0.25">
      <c r="A48" s="1"/>
      <c r="B48" s="1"/>
      <c r="C48" s="1"/>
      <c r="D48" s="1"/>
      <c r="E48" s="1" t="s">
        <v>67</v>
      </c>
      <c r="F48" s="1"/>
      <c r="G48" s="3">
        <f>ROUND(SUM(G45:G47),5)</f>
        <v>2070.3000000000002</v>
      </c>
      <c r="H48" s="3">
        <f>ROUND(SUM(H45:H47),5)</f>
        <v>1755</v>
      </c>
      <c r="I48" s="3">
        <f>ROUND((G48-H48),5)</f>
        <v>315.3</v>
      </c>
      <c r="J48" s="4">
        <f>ROUND(IF(G48=0, IF(H48=0, 0, SIGN(-H48)), IF(H48=0, SIGN(G48), (G48-H48)/ABS(H48))),5)</f>
        <v>0.17965999999999999</v>
      </c>
    </row>
    <row r="49" spans="1:10" x14ac:dyDescent="0.25">
      <c r="A49" s="1"/>
      <c r="B49" s="1"/>
      <c r="C49" s="1"/>
      <c r="D49" s="1"/>
      <c r="E49" s="1" t="s">
        <v>68</v>
      </c>
      <c r="F49" s="1"/>
      <c r="G49" s="3"/>
      <c r="H49" s="3"/>
      <c r="I49" s="3"/>
      <c r="J49" s="4"/>
    </row>
    <row r="50" spans="1:10" x14ac:dyDescent="0.25">
      <c r="A50" s="1"/>
      <c r="B50" s="1"/>
      <c r="C50" s="1"/>
      <c r="D50" s="1"/>
      <c r="E50" s="1"/>
      <c r="F50" s="1" t="s">
        <v>70</v>
      </c>
      <c r="G50" s="3">
        <v>2000</v>
      </c>
      <c r="H50" s="3">
        <v>6985.16</v>
      </c>
      <c r="I50" s="3">
        <f>ROUND((G50-H50),5)</f>
        <v>-4985.16</v>
      </c>
      <c r="J50" s="4">
        <f>ROUND(IF(G50=0, IF(H50=0, 0, SIGN(-H50)), IF(H50=0, SIGN(G50), (G50-H50)/ABS(H50))),5)</f>
        <v>-0.71367999999999998</v>
      </c>
    </row>
    <row r="51" spans="1:10" ht="15.75" thickBot="1" x14ac:dyDescent="0.3">
      <c r="A51" s="1"/>
      <c r="B51" s="1"/>
      <c r="C51" s="1"/>
      <c r="D51" s="1"/>
      <c r="E51" s="1"/>
      <c r="F51" s="1" t="s">
        <v>71</v>
      </c>
      <c r="G51" s="5">
        <v>0</v>
      </c>
      <c r="H51" s="5">
        <v>571</v>
      </c>
      <c r="I51" s="5">
        <f>ROUND((G51-H51),5)</f>
        <v>-571</v>
      </c>
      <c r="J51" s="6">
        <f>ROUND(IF(G51=0, IF(H51=0, 0, SIGN(-H51)), IF(H51=0, SIGN(G51), (G51-H51)/ABS(H51))),5)</f>
        <v>-1</v>
      </c>
    </row>
    <row r="52" spans="1:10" x14ac:dyDescent="0.25">
      <c r="A52" s="1"/>
      <c r="B52" s="1"/>
      <c r="C52" s="1"/>
      <c r="D52" s="1"/>
      <c r="E52" s="1" t="s">
        <v>73</v>
      </c>
      <c r="F52" s="1"/>
      <c r="G52" s="3">
        <f>ROUND(SUM(G49:G51),5)</f>
        <v>2000</v>
      </c>
      <c r="H52" s="3">
        <f>ROUND(SUM(H49:H51),5)</f>
        <v>7556.16</v>
      </c>
      <c r="I52" s="3">
        <f>ROUND((G52-H52),5)</f>
        <v>-5556.16</v>
      </c>
      <c r="J52" s="4">
        <f>ROUND(IF(G52=0, IF(H52=0, 0, SIGN(-H52)), IF(H52=0, SIGN(G52), (G52-H52)/ABS(H52))),5)</f>
        <v>-0.73531999999999997</v>
      </c>
    </row>
    <row r="53" spans="1:10" x14ac:dyDescent="0.25">
      <c r="A53" s="1"/>
      <c r="B53" s="1"/>
      <c r="C53" s="1"/>
      <c r="D53" s="1"/>
      <c r="E53" s="1" t="s">
        <v>74</v>
      </c>
      <c r="F53" s="1"/>
      <c r="G53" s="3"/>
      <c r="H53" s="3"/>
      <c r="I53" s="3"/>
      <c r="J53" s="4"/>
    </row>
    <row r="54" spans="1:10" x14ac:dyDescent="0.25">
      <c r="A54" s="1"/>
      <c r="B54" s="1"/>
      <c r="C54" s="1"/>
      <c r="D54" s="1"/>
      <c r="E54" s="1"/>
      <c r="F54" s="1" t="s">
        <v>219</v>
      </c>
      <c r="G54" s="3">
        <v>0</v>
      </c>
      <c r="H54" s="3">
        <v>35</v>
      </c>
      <c r="I54" s="3">
        <f>ROUND((G54-H54),5)</f>
        <v>-35</v>
      </c>
      <c r="J54" s="4">
        <f>ROUND(IF(G54=0, IF(H54=0, 0, SIGN(-H54)), IF(H54=0, SIGN(G54), (G54-H54)/ABS(H54))),5)</f>
        <v>-1</v>
      </c>
    </row>
    <row r="55" spans="1:10" x14ac:dyDescent="0.25">
      <c r="A55" s="1"/>
      <c r="B55" s="1"/>
      <c r="C55" s="1"/>
      <c r="D55" s="1"/>
      <c r="E55" s="1"/>
      <c r="F55" s="1" t="s">
        <v>75</v>
      </c>
      <c r="G55" s="3">
        <v>0</v>
      </c>
      <c r="H55" s="3">
        <v>205</v>
      </c>
      <c r="I55" s="3">
        <f>ROUND((G55-H55),5)</f>
        <v>-205</v>
      </c>
      <c r="J55" s="4">
        <f>ROUND(IF(G55=0, IF(H55=0, 0, SIGN(-H55)), IF(H55=0, SIGN(G55), (G55-H55)/ABS(H55))),5)</f>
        <v>-1</v>
      </c>
    </row>
    <row r="56" spans="1:10" ht="15.75" thickBot="1" x14ac:dyDescent="0.3">
      <c r="A56" s="1"/>
      <c r="B56" s="1"/>
      <c r="C56" s="1"/>
      <c r="D56" s="1"/>
      <c r="E56" s="1"/>
      <c r="F56" s="1" t="s">
        <v>76</v>
      </c>
      <c r="G56" s="5">
        <v>209.7</v>
      </c>
      <c r="H56" s="5">
        <v>209.7</v>
      </c>
      <c r="I56" s="5">
        <f>ROUND((G56-H56),5)</f>
        <v>0</v>
      </c>
      <c r="J56" s="6">
        <f>ROUND(IF(G56=0, IF(H56=0, 0, SIGN(-H56)), IF(H56=0, SIGN(G56), (G56-H56)/ABS(H56))),5)</f>
        <v>0</v>
      </c>
    </row>
    <row r="57" spans="1:10" x14ac:dyDescent="0.25">
      <c r="A57" s="1"/>
      <c r="B57" s="1"/>
      <c r="C57" s="1"/>
      <c r="D57" s="1"/>
      <c r="E57" s="1" t="s">
        <v>77</v>
      </c>
      <c r="F57" s="1"/>
      <c r="G57" s="3">
        <f>ROUND(SUM(G53:G56),5)</f>
        <v>209.7</v>
      </c>
      <c r="H57" s="3">
        <f>ROUND(SUM(H53:H56),5)</f>
        <v>449.7</v>
      </c>
      <c r="I57" s="3">
        <f>ROUND((G57-H57),5)</f>
        <v>-240</v>
      </c>
      <c r="J57" s="4">
        <f>ROUND(IF(G57=0, IF(H57=0, 0, SIGN(-H57)), IF(H57=0, SIGN(G57), (G57-H57)/ABS(H57))),5)</f>
        <v>-0.53369</v>
      </c>
    </row>
    <row r="58" spans="1:10" x14ac:dyDescent="0.25">
      <c r="A58" s="1"/>
      <c r="B58" s="1"/>
      <c r="C58" s="1"/>
      <c r="D58" s="1"/>
      <c r="E58" s="1" t="s">
        <v>78</v>
      </c>
      <c r="F58" s="1"/>
      <c r="G58" s="3"/>
      <c r="H58" s="3"/>
      <c r="I58" s="3"/>
      <c r="J58" s="4"/>
    </row>
    <row r="59" spans="1:10" ht="15.75" thickBot="1" x14ac:dyDescent="0.3">
      <c r="A59" s="1"/>
      <c r="B59" s="1"/>
      <c r="C59" s="1"/>
      <c r="D59" s="1"/>
      <c r="E59" s="1"/>
      <c r="F59" s="1" t="s">
        <v>79</v>
      </c>
      <c r="G59" s="5">
        <v>0</v>
      </c>
      <c r="H59" s="5">
        <v>1400</v>
      </c>
      <c r="I59" s="5">
        <f>ROUND((G59-H59),5)</f>
        <v>-1400</v>
      </c>
      <c r="J59" s="6">
        <f>ROUND(IF(G59=0, IF(H59=0, 0, SIGN(-H59)), IF(H59=0, SIGN(G59), (G59-H59)/ABS(H59))),5)</f>
        <v>-1</v>
      </c>
    </row>
    <row r="60" spans="1:10" x14ac:dyDescent="0.25">
      <c r="A60" s="1"/>
      <c r="B60" s="1"/>
      <c r="C60" s="1"/>
      <c r="D60" s="1"/>
      <c r="E60" s="1" t="s">
        <v>80</v>
      </c>
      <c r="F60" s="1"/>
      <c r="G60" s="3">
        <f>ROUND(SUM(G58:G59),5)</f>
        <v>0</v>
      </c>
      <c r="H60" s="3">
        <f>ROUND(SUM(H58:H59),5)</f>
        <v>1400</v>
      </c>
      <c r="I60" s="3">
        <f>ROUND((G60-H60),5)</f>
        <v>-1400</v>
      </c>
      <c r="J60" s="4">
        <f>ROUND(IF(G60=0, IF(H60=0, 0, SIGN(-H60)), IF(H60=0, SIGN(G60), (G60-H60)/ABS(H60))),5)</f>
        <v>-1</v>
      </c>
    </row>
    <row r="61" spans="1:10" x14ac:dyDescent="0.25">
      <c r="A61" s="1"/>
      <c r="B61" s="1"/>
      <c r="C61" s="1"/>
      <c r="D61" s="1"/>
      <c r="E61" s="1" t="s">
        <v>81</v>
      </c>
      <c r="F61" s="1"/>
      <c r="G61" s="3"/>
      <c r="H61" s="3"/>
      <c r="I61" s="3"/>
      <c r="J61" s="4"/>
    </row>
    <row r="62" spans="1:10" x14ac:dyDescent="0.25">
      <c r="A62" s="1"/>
      <c r="B62" s="1"/>
      <c r="C62" s="1"/>
      <c r="D62" s="1"/>
      <c r="E62" s="1"/>
      <c r="F62" s="1" t="s">
        <v>78</v>
      </c>
      <c r="G62" s="3">
        <v>6062</v>
      </c>
      <c r="H62" s="3">
        <v>28256.19</v>
      </c>
      <c r="I62" s="3">
        <f>ROUND((G62-H62),5)</f>
        <v>-22194.19</v>
      </c>
      <c r="J62" s="4">
        <f>ROUND(IF(G62=0, IF(H62=0, 0, SIGN(-H62)), IF(H62=0, SIGN(G62), (G62-H62)/ABS(H62))),5)</f>
        <v>-0.78546000000000005</v>
      </c>
    </row>
    <row r="63" spans="1:10" x14ac:dyDescent="0.25">
      <c r="A63" s="1"/>
      <c r="B63" s="1"/>
      <c r="C63" s="1"/>
      <c r="D63" s="1"/>
      <c r="E63" s="1"/>
      <c r="F63" s="1" t="s">
        <v>83</v>
      </c>
      <c r="G63" s="3">
        <v>0</v>
      </c>
      <c r="H63" s="3">
        <v>372.96</v>
      </c>
      <c r="I63" s="3">
        <f>ROUND((G63-H63),5)</f>
        <v>-372.96</v>
      </c>
      <c r="J63" s="4">
        <f>ROUND(IF(G63=0, IF(H63=0, 0, SIGN(-H63)), IF(H63=0, SIGN(G63), (G63-H63)/ABS(H63))),5)</f>
        <v>-1</v>
      </c>
    </row>
    <row r="64" spans="1:10" ht="15.75" thickBot="1" x14ac:dyDescent="0.3">
      <c r="A64" s="1"/>
      <c r="B64" s="1"/>
      <c r="C64" s="1"/>
      <c r="D64" s="1"/>
      <c r="E64" s="1"/>
      <c r="F64" s="1" t="s">
        <v>84</v>
      </c>
      <c r="G64" s="5">
        <v>526.66999999999996</v>
      </c>
      <c r="H64" s="5">
        <v>462.87</v>
      </c>
      <c r="I64" s="5">
        <f>ROUND((G64-H64),5)</f>
        <v>63.8</v>
      </c>
      <c r="J64" s="6">
        <f>ROUND(IF(G64=0, IF(H64=0, 0, SIGN(-H64)), IF(H64=0, SIGN(G64), (G64-H64)/ABS(H64))),5)</f>
        <v>0.13783999999999999</v>
      </c>
    </row>
    <row r="65" spans="1:10" x14ac:dyDescent="0.25">
      <c r="A65" s="1"/>
      <c r="B65" s="1"/>
      <c r="C65" s="1"/>
      <c r="D65" s="1"/>
      <c r="E65" s="1" t="s">
        <v>85</v>
      </c>
      <c r="F65" s="1"/>
      <c r="G65" s="3">
        <f>ROUND(SUM(G61:G64),5)</f>
        <v>6588.67</v>
      </c>
      <c r="H65" s="3">
        <f>ROUND(SUM(H61:H64),5)</f>
        <v>29092.02</v>
      </c>
      <c r="I65" s="3">
        <f>ROUND((G65-H65),5)</f>
        <v>-22503.35</v>
      </c>
      <c r="J65" s="4">
        <f>ROUND(IF(G65=0, IF(H65=0, 0, SIGN(-H65)), IF(H65=0, SIGN(G65), (G65-H65)/ABS(H65))),5)</f>
        <v>-0.77351999999999999</v>
      </c>
    </row>
    <row r="66" spans="1:10" x14ac:dyDescent="0.25">
      <c r="A66" s="1"/>
      <c r="B66" s="1"/>
      <c r="C66" s="1"/>
      <c r="D66" s="1"/>
      <c r="E66" s="1" t="s">
        <v>86</v>
      </c>
      <c r="F66" s="1"/>
      <c r="G66" s="3"/>
      <c r="H66" s="3"/>
      <c r="I66" s="3"/>
      <c r="J66" s="4"/>
    </row>
    <row r="67" spans="1:10" x14ac:dyDescent="0.25">
      <c r="A67" s="1"/>
      <c r="B67" s="1"/>
      <c r="C67" s="1"/>
      <c r="D67" s="1"/>
      <c r="E67" s="1"/>
      <c r="F67" s="1" t="s">
        <v>88</v>
      </c>
      <c r="G67" s="3">
        <v>193.29</v>
      </c>
      <c r="H67" s="3">
        <v>2976.77</v>
      </c>
      <c r="I67" s="3">
        <f>ROUND((G67-H67),5)</f>
        <v>-2783.48</v>
      </c>
      <c r="J67" s="4">
        <f>ROUND(IF(G67=0, IF(H67=0, 0, SIGN(-H67)), IF(H67=0, SIGN(G67), (G67-H67)/ABS(H67))),5)</f>
        <v>-0.93506999999999996</v>
      </c>
    </row>
    <row r="68" spans="1:10" x14ac:dyDescent="0.25">
      <c r="A68" s="1"/>
      <c r="B68" s="1"/>
      <c r="C68" s="1"/>
      <c r="D68" s="1"/>
      <c r="E68" s="1"/>
      <c r="F68" s="1" t="s">
        <v>89</v>
      </c>
      <c r="G68" s="3">
        <v>0</v>
      </c>
      <c r="H68" s="3">
        <v>1502</v>
      </c>
      <c r="I68" s="3">
        <f>ROUND((G68-H68),5)</f>
        <v>-1502</v>
      </c>
      <c r="J68" s="4">
        <f>ROUND(IF(G68=0, IF(H68=0, 0, SIGN(-H68)), IF(H68=0, SIGN(G68), (G68-H68)/ABS(H68))),5)</f>
        <v>-1</v>
      </c>
    </row>
    <row r="69" spans="1:10" x14ac:dyDescent="0.25">
      <c r="A69" s="1"/>
      <c r="B69" s="1"/>
      <c r="C69" s="1"/>
      <c r="D69" s="1"/>
      <c r="E69" s="1"/>
      <c r="F69" s="1" t="s">
        <v>90</v>
      </c>
      <c r="G69" s="3">
        <v>0</v>
      </c>
      <c r="H69" s="3">
        <v>145.32</v>
      </c>
      <c r="I69" s="3">
        <f>ROUND((G69-H69),5)</f>
        <v>-145.32</v>
      </c>
      <c r="J69" s="4">
        <f>ROUND(IF(G69=0, IF(H69=0, 0, SIGN(-H69)), IF(H69=0, SIGN(G69), (G69-H69)/ABS(H69))),5)</f>
        <v>-1</v>
      </c>
    </row>
    <row r="70" spans="1:10" x14ac:dyDescent="0.25">
      <c r="A70" s="1"/>
      <c r="B70" s="1"/>
      <c r="C70" s="1"/>
      <c r="D70" s="1"/>
      <c r="E70" s="1"/>
      <c r="F70" s="1" t="s">
        <v>91</v>
      </c>
      <c r="G70" s="3">
        <v>198</v>
      </c>
      <c r="H70" s="3">
        <v>66578</v>
      </c>
      <c r="I70" s="3">
        <f>ROUND((G70-H70),5)</f>
        <v>-66380</v>
      </c>
      <c r="J70" s="4">
        <f>ROUND(IF(G70=0, IF(H70=0, 0, SIGN(-H70)), IF(H70=0, SIGN(G70), (G70-H70)/ABS(H70))),5)</f>
        <v>-0.99702999999999997</v>
      </c>
    </row>
    <row r="71" spans="1:10" x14ac:dyDescent="0.25">
      <c r="A71" s="1"/>
      <c r="B71" s="1"/>
      <c r="C71" s="1"/>
      <c r="D71" s="1"/>
      <c r="E71" s="1"/>
      <c r="F71" s="1" t="s">
        <v>92</v>
      </c>
      <c r="G71" s="3">
        <v>0</v>
      </c>
      <c r="H71" s="3">
        <v>9211.2199999999993</v>
      </c>
      <c r="I71" s="3">
        <f>ROUND((G71-H71),5)</f>
        <v>-9211.2199999999993</v>
      </c>
      <c r="J71" s="4">
        <f>ROUND(IF(G71=0, IF(H71=0, 0, SIGN(-H71)), IF(H71=0, SIGN(G71), (G71-H71)/ABS(H71))),5)</f>
        <v>-1</v>
      </c>
    </row>
    <row r="72" spans="1:10" x14ac:dyDescent="0.25">
      <c r="A72" s="1"/>
      <c r="B72" s="1"/>
      <c r="C72" s="1"/>
      <c r="D72" s="1"/>
      <c r="E72" s="1"/>
      <c r="F72" s="1" t="s">
        <v>94</v>
      </c>
      <c r="G72" s="3">
        <v>0</v>
      </c>
      <c r="H72" s="3">
        <v>1000</v>
      </c>
      <c r="I72" s="3">
        <f>ROUND((G72-H72),5)</f>
        <v>-1000</v>
      </c>
      <c r="J72" s="4">
        <f>ROUND(IF(G72=0, IF(H72=0, 0, SIGN(-H72)), IF(H72=0, SIGN(G72), (G72-H72)/ABS(H72))),5)</f>
        <v>-1</v>
      </c>
    </row>
    <row r="73" spans="1:10" ht="15.75" thickBot="1" x14ac:dyDescent="0.3">
      <c r="A73" s="1"/>
      <c r="B73" s="1"/>
      <c r="C73" s="1"/>
      <c r="D73" s="1"/>
      <c r="E73" s="1"/>
      <c r="F73" s="1" t="s">
        <v>220</v>
      </c>
      <c r="G73" s="5">
        <v>0</v>
      </c>
      <c r="H73" s="5">
        <v>0</v>
      </c>
      <c r="I73" s="5">
        <f>ROUND((G73-H73),5)</f>
        <v>0</v>
      </c>
      <c r="J73" s="6">
        <f>ROUND(IF(G73=0, IF(H73=0, 0, SIGN(-H73)), IF(H73=0, SIGN(G73), (G73-H73)/ABS(H73))),5)</f>
        <v>0</v>
      </c>
    </row>
    <row r="74" spans="1:10" x14ac:dyDescent="0.25">
      <c r="A74" s="1"/>
      <c r="B74" s="1"/>
      <c r="C74" s="1"/>
      <c r="D74" s="1"/>
      <c r="E74" s="1" t="s">
        <v>95</v>
      </c>
      <c r="F74" s="1"/>
      <c r="G74" s="3">
        <f>ROUND(SUM(G66:G73),5)</f>
        <v>391.29</v>
      </c>
      <c r="H74" s="3">
        <f>ROUND(SUM(H66:H73),5)</f>
        <v>81413.31</v>
      </c>
      <c r="I74" s="3">
        <f>ROUND((G74-H74),5)</f>
        <v>-81022.02</v>
      </c>
      <c r="J74" s="4">
        <f>ROUND(IF(G74=0, IF(H74=0, 0, SIGN(-H74)), IF(H74=0, SIGN(G74), (G74-H74)/ABS(H74))),5)</f>
        <v>-0.99519000000000002</v>
      </c>
    </row>
    <row r="75" spans="1:10" x14ac:dyDescent="0.25">
      <c r="A75" s="1"/>
      <c r="B75" s="1"/>
      <c r="C75" s="1"/>
      <c r="D75" s="1"/>
      <c r="E75" s="1" t="s">
        <v>221</v>
      </c>
      <c r="F75" s="1"/>
      <c r="G75" s="3">
        <v>0</v>
      </c>
      <c r="H75" s="3">
        <v>-8.9700000000000006</v>
      </c>
      <c r="I75" s="3">
        <f>ROUND((G75-H75),5)</f>
        <v>8.9700000000000006</v>
      </c>
      <c r="J75" s="4">
        <f>ROUND(IF(G75=0, IF(H75=0, 0, SIGN(-H75)), IF(H75=0, SIGN(G75), (G75-H75)/ABS(H75))),5)</f>
        <v>1</v>
      </c>
    </row>
    <row r="76" spans="1:10" x14ac:dyDescent="0.25">
      <c r="A76" s="1"/>
      <c r="B76" s="1"/>
      <c r="C76" s="1"/>
      <c r="D76" s="1"/>
      <c r="E76" s="1" t="s">
        <v>96</v>
      </c>
      <c r="F76" s="1"/>
      <c r="G76" s="3"/>
      <c r="H76" s="3"/>
      <c r="I76" s="3"/>
      <c r="J76" s="4"/>
    </row>
    <row r="77" spans="1:10" x14ac:dyDescent="0.25">
      <c r="A77" s="1"/>
      <c r="B77" s="1"/>
      <c r="C77" s="1"/>
      <c r="D77" s="1"/>
      <c r="E77" s="1"/>
      <c r="F77" s="1" t="s">
        <v>222</v>
      </c>
      <c r="G77" s="3">
        <v>0</v>
      </c>
      <c r="H77" s="3">
        <v>1800</v>
      </c>
      <c r="I77" s="3">
        <f>ROUND((G77-H77),5)</f>
        <v>-1800</v>
      </c>
      <c r="J77" s="4">
        <f>ROUND(IF(G77=0, IF(H77=0, 0, SIGN(-H77)), IF(H77=0, SIGN(G77), (G77-H77)/ABS(H77))),5)</f>
        <v>-1</v>
      </c>
    </row>
    <row r="78" spans="1:10" x14ac:dyDescent="0.25">
      <c r="A78" s="1"/>
      <c r="B78" s="1"/>
      <c r="C78" s="1"/>
      <c r="D78" s="1"/>
      <c r="E78" s="1"/>
      <c r="F78" s="1" t="s">
        <v>223</v>
      </c>
      <c r="G78" s="3">
        <v>0</v>
      </c>
      <c r="H78" s="3">
        <v>5650</v>
      </c>
      <c r="I78" s="3">
        <f>ROUND((G78-H78),5)</f>
        <v>-5650</v>
      </c>
      <c r="J78" s="4">
        <f>ROUND(IF(G78=0, IF(H78=0, 0, SIGN(-H78)), IF(H78=0, SIGN(G78), (G78-H78)/ABS(H78))),5)</f>
        <v>-1</v>
      </c>
    </row>
    <row r="79" spans="1:10" x14ac:dyDescent="0.25">
      <c r="A79" s="1"/>
      <c r="B79" s="1"/>
      <c r="C79" s="1"/>
      <c r="D79" s="1"/>
      <c r="E79" s="1"/>
      <c r="F79" s="1" t="s">
        <v>105</v>
      </c>
      <c r="G79" s="3">
        <v>0</v>
      </c>
      <c r="H79" s="3">
        <v>4590.82</v>
      </c>
      <c r="I79" s="3">
        <f>ROUND((G79-H79),5)</f>
        <v>-4590.82</v>
      </c>
      <c r="J79" s="4">
        <f>ROUND(IF(G79=0, IF(H79=0, 0, SIGN(-H79)), IF(H79=0, SIGN(G79), (G79-H79)/ABS(H79))),5)</f>
        <v>-1</v>
      </c>
    </row>
    <row r="80" spans="1:10" x14ac:dyDescent="0.25">
      <c r="A80" s="1"/>
      <c r="B80" s="1"/>
      <c r="C80" s="1"/>
      <c r="D80" s="1"/>
      <c r="E80" s="1"/>
      <c r="F80" s="1" t="s">
        <v>224</v>
      </c>
      <c r="G80" s="3">
        <v>0</v>
      </c>
      <c r="H80" s="3">
        <v>3500</v>
      </c>
      <c r="I80" s="3">
        <f>ROUND((G80-H80),5)</f>
        <v>-3500</v>
      </c>
      <c r="J80" s="4">
        <f>ROUND(IF(G80=0, IF(H80=0, 0, SIGN(-H80)), IF(H80=0, SIGN(G80), (G80-H80)/ABS(H80))),5)</f>
        <v>-1</v>
      </c>
    </row>
    <row r="81" spans="1:10" x14ac:dyDescent="0.25">
      <c r="A81" s="1"/>
      <c r="B81" s="1"/>
      <c r="C81" s="1"/>
      <c r="D81" s="1"/>
      <c r="E81" s="1"/>
      <c r="F81" s="1" t="s">
        <v>106</v>
      </c>
      <c r="G81" s="3">
        <v>0</v>
      </c>
      <c r="H81" s="3">
        <v>3500</v>
      </c>
      <c r="I81" s="3">
        <f>ROUND((G81-H81),5)</f>
        <v>-3500</v>
      </c>
      <c r="J81" s="4">
        <f>ROUND(IF(G81=0, IF(H81=0, 0, SIGN(-H81)), IF(H81=0, SIGN(G81), (G81-H81)/ABS(H81))),5)</f>
        <v>-1</v>
      </c>
    </row>
    <row r="82" spans="1:10" x14ac:dyDescent="0.25">
      <c r="A82" s="1"/>
      <c r="B82" s="1"/>
      <c r="C82" s="1"/>
      <c r="D82" s="1"/>
      <c r="E82" s="1"/>
      <c r="F82" s="1" t="s">
        <v>107</v>
      </c>
      <c r="G82" s="3">
        <v>0</v>
      </c>
      <c r="H82" s="3">
        <v>44061.09</v>
      </c>
      <c r="I82" s="3">
        <f>ROUND((G82-H82),5)</f>
        <v>-44061.09</v>
      </c>
      <c r="J82" s="4">
        <f>ROUND(IF(G82=0, IF(H82=0, 0, SIGN(-H82)), IF(H82=0, SIGN(G82), (G82-H82)/ABS(H82))),5)</f>
        <v>-1</v>
      </c>
    </row>
    <row r="83" spans="1:10" ht="15.75" thickBot="1" x14ac:dyDescent="0.3">
      <c r="A83" s="1"/>
      <c r="B83" s="1"/>
      <c r="C83" s="1"/>
      <c r="D83" s="1"/>
      <c r="E83" s="1"/>
      <c r="F83" s="1" t="s">
        <v>108</v>
      </c>
      <c r="G83" s="5">
        <v>0</v>
      </c>
      <c r="H83" s="5">
        <v>29182.36</v>
      </c>
      <c r="I83" s="5">
        <f>ROUND((G83-H83),5)</f>
        <v>-29182.36</v>
      </c>
      <c r="J83" s="6">
        <f>ROUND(IF(G83=0, IF(H83=0, 0, SIGN(-H83)), IF(H83=0, SIGN(G83), (G83-H83)/ABS(H83))),5)</f>
        <v>-1</v>
      </c>
    </row>
    <row r="84" spans="1:10" x14ac:dyDescent="0.25">
      <c r="A84" s="1"/>
      <c r="B84" s="1"/>
      <c r="C84" s="1"/>
      <c r="D84" s="1"/>
      <c r="E84" s="1" t="s">
        <v>109</v>
      </c>
      <c r="F84" s="1"/>
      <c r="G84" s="3">
        <f>ROUND(SUM(G76:G83),5)</f>
        <v>0</v>
      </c>
      <c r="H84" s="3">
        <f>ROUND(SUM(H76:H83),5)</f>
        <v>92284.27</v>
      </c>
      <c r="I84" s="3">
        <f>ROUND((G84-H84),5)</f>
        <v>-92284.27</v>
      </c>
      <c r="J84" s="4">
        <f>ROUND(IF(G84=0, IF(H84=0, 0, SIGN(-H84)), IF(H84=0, SIGN(G84), (G84-H84)/ABS(H84))),5)</f>
        <v>-1</v>
      </c>
    </row>
    <row r="85" spans="1:10" x14ac:dyDescent="0.25">
      <c r="A85" s="1"/>
      <c r="B85" s="1"/>
      <c r="C85" s="1"/>
      <c r="D85" s="1"/>
      <c r="E85" s="1" t="s">
        <v>110</v>
      </c>
      <c r="F85" s="1"/>
      <c r="G85" s="3"/>
      <c r="H85" s="3"/>
      <c r="I85" s="3"/>
      <c r="J85" s="4"/>
    </row>
    <row r="86" spans="1:10" x14ac:dyDescent="0.25">
      <c r="A86" s="1"/>
      <c r="B86" s="1"/>
      <c r="C86" s="1"/>
      <c r="D86" s="1"/>
      <c r="E86" s="1"/>
      <c r="F86" s="1" t="s">
        <v>111</v>
      </c>
      <c r="G86" s="3">
        <v>0</v>
      </c>
      <c r="H86" s="3">
        <v>2526.59</v>
      </c>
      <c r="I86" s="3">
        <f>ROUND((G86-H86),5)</f>
        <v>-2526.59</v>
      </c>
      <c r="J86" s="4">
        <f>ROUND(IF(G86=0, IF(H86=0, 0, SIGN(-H86)), IF(H86=0, SIGN(G86), (G86-H86)/ABS(H86))),5)</f>
        <v>-1</v>
      </c>
    </row>
    <row r="87" spans="1:10" x14ac:dyDescent="0.25">
      <c r="A87" s="1"/>
      <c r="B87" s="1"/>
      <c r="C87" s="1"/>
      <c r="D87" s="1"/>
      <c r="E87" s="1"/>
      <c r="F87" s="1" t="s">
        <v>113</v>
      </c>
      <c r="G87" s="3">
        <v>0</v>
      </c>
      <c r="H87" s="3">
        <v>845</v>
      </c>
      <c r="I87" s="3">
        <f>ROUND((G87-H87),5)</f>
        <v>-845</v>
      </c>
      <c r="J87" s="4">
        <f>ROUND(IF(G87=0, IF(H87=0, 0, SIGN(-H87)), IF(H87=0, SIGN(G87), (G87-H87)/ABS(H87))),5)</f>
        <v>-1</v>
      </c>
    </row>
    <row r="88" spans="1:10" ht="15.75" thickBot="1" x14ac:dyDescent="0.3">
      <c r="A88" s="1"/>
      <c r="B88" s="1"/>
      <c r="C88" s="1"/>
      <c r="D88" s="1"/>
      <c r="E88" s="1"/>
      <c r="F88" s="1" t="s">
        <v>114</v>
      </c>
      <c r="G88" s="7">
        <v>2072.94</v>
      </c>
      <c r="H88" s="7">
        <v>6434.1</v>
      </c>
      <c r="I88" s="7">
        <f>ROUND((G88-H88),5)</f>
        <v>-4361.16</v>
      </c>
      <c r="J88" s="8">
        <f>ROUND(IF(G88=0, IF(H88=0, 0, SIGN(-H88)), IF(H88=0, SIGN(G88), (G88-H88)/ABS(H88))),5)</f>
        <v>-0.67781999999999998</v>
      </c>
    </row>
    <row r="89" spans="1:10" ht="15.75" thickBot="1" x14ac:dyDescent="0.3">
      <c r="A89" s="1"/>
      <c r="B89" s="1"/>
      <c r="C89" s="1"/>
      <c r="D89" s="1"/>
      <c r="E89" s="1" t="s">
        <v>115</v>
      </c>
      <c r="F89" s="1"/>
      <c r="G89" s="9">
        <f>ROUND(SUM(G85:G88),5)</f>
        <v>2072.94</v>
      </c>
      <c r="H89" s="9">
        <f>ROUND(SUM(H85:H88),5)</f>
        <v>9805.69</v>
      </c>
      <c r="I89" s="9">
        <f>ROUND((G89-H89),5)</f>
        <v>-7732.75</v>
      </c>
      <c r="J89" s="10">
        <f>ROUND(IF(G89=0, IF(H89=0, 0, SIGN(-H89)), IF(H89=0, SIGN(G89), (G89-H89)/ABS(H89))),5)</f>
        <v>-0.78859999999999997</v>
      </c>
    </row>
    <row r="90" spans="1:10" ht="15.75" thickBot="1" x14ac:dyDescent="0.3">
      <c r="A90" s="1"/>
      <c r="B90" s="1"/>
      <c r="C90" s="1"/>
      <c r="D90" s="1" t="s">
        <v>116</v>
      </c>
      <c r="E90" s="1"/>
      <c r="F90" s="1"/>
      <c r="G90" s="9">
        <f>ROUND(G31+G40+G44+G48+G52+G57+G60+G65+SUM(G74:G75)+G84+G89,5)</f>
        <v>13840.86</v>
      </c>
      <c r="H90" s="9">
        <f>ROUND(H31+H40+H44+H48+H52+H57+H60+H65+SUM(H74:H75)+H84+H89,5)</f>
        <v>232585.81</v>
      </c>
      <c r="I90" s="9">
        <f>ROUND((G90-H90),5)</f>
        <v>-218744.95</v>
      </c>
      <c r="J90" s="10">
        <f>ROUND(IF(G90=0, IF(H90=0, 0, SIGN(-H90)), IF(H90=0, SIGN(G90), (G90-H90)/ABS(H90))),5)</f>
        <v>-0.94049000000000005</v>
      </c>
    </row>
    <row r="91" spans="1:10" ht="15.75" thickBot="1" x14ac:dyDescent="0.3">
      <c r="A91" s="1"/>
      <c r="B91" s="1" t="s">
        <v>117</v>
      </c>
      <c r="C91" s="1"/>
      <c r="D91" s="1"/>
      <c r="E91" s="1"/>
      <c r="F91" s="1"/>
      <c r="G91" s="9">
        <f>ROUND(G3+G30-G90,5)</f>
        <v>-1284.1199999999999</v>
      </c>
      <c r="H91" s="9">
        <f>ROUND(H3+H30-H90,5)</f>
        <v>-11031.34</v>
      </c>
      <c r="I91" s="9">
        <f>ROUND((G91-H91),5)</f>
        <v>9747.2199999999993</v>
      </c>
      <c r="J91" s="10">
        <f>ROUND(IF(G91=0, IF(H91=0, 0, SIGN(-H91)), IF(H91=0, SIGN(G91), (G91-H91)/ABS(H91))),5)</f>
        <v>0.88358999999999999</v>
      </c>
    </row>
    <row r="92" spans="1:10" s="15" customFormat="1" ht="12" thickBot="1" x14ac:dyDescent="0.25">
      <c r="A92" s="1" t="s">
        <v>118</v>
      </c>
      <c r="B92" s="1"/>
      <c r="C92" s="1"/>
      <c r="D92" s="1"/>
      <c r="E92" s="1"/>
      <c r="F92" s="1"/>
      <c r="G92" s="13">
        <f>G91</f>
        <v>-1284.1199999999999</v>
      </c>
      <c r="H92" s="13">
        <f>H91</f>
        <v>-11031.34</v>
      </c>
      <c r="I92" s="13">
        <f>ROUND((G92-H92),5)</f>
        <v>9747.2199999999993</v>
      </c>
      <c r="J92" s="14">
        <f>ROUND(IF(G92=0, IF(H92=0, 0, SIGN(-H92)), IF(H92=0, SIGN(G92), (G92-H92)/ABS(H92))),5)</f>
        <v>0.88358999999999999</v>
      </c>
    </row>
    <row r="93" spans="1:10" ht="15.75" thickTop="1" x14ac:dyDescent="0.25"/>
  </sheetData>
  <pageMargins left="0.7" right="0.7" top="0.75" bottom="0.75" header="0.1" footer="0.3"/>
  <pageSetup orientation="portrait" r:id="rId1"/>
  <headerFooter>
    <oddHeader>&amp;L&amp;"Arial,Bold"&amp;8 1:38 PM
&amp;"Arial,Bold"&amp;8 12/04/22
&amp;"Arial,Bold"&amp;8 Accrual Basis&amp;C&amp;"Arial,Bold"&amp;12 United States Swimming, Inc. of Maine
&amp;"Arial,Bold"&amp;14 Profit &amp;&amp; Loss Prev Year Comparison
&amp;"Arial,Bold"&amp;10 September 2022 through August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122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5122" r:id="rId4" name="HEADER"/>
      </mc:Fallback>
    </mc:AlternateContent>
    <mc:AlternateContent xmlns:mc="http://schemas.openxmlformats.org/markup-compatibility/2006">
      <mc:Choice Requires="x14">
        <control shapeId="5121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5121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0E757-BD1A-4C33-B1D7-3E8BBBEB66A3}">
  <sheetPr codeName="Sheet3"/>
  <dimension ref="A1:P124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5" x14ac:dyDescent="0.25"/>
  <cols>
    <col min="1" max="5" width="3" style="20" customWidth="1"/>
    <col min="6" max="6" width="31.140625" style="20" customWidth="1"/>
    <col min="7" max="7" width="2.28515625" style="20" customWidth="1"/>
    <col min="8" max="8" width="14.28515625" style="20" bestFit="1" customWidth="1"/>
    <col min="9" max="9" width="8.7109375" style="20" bestFit="1" customWidth="1"/>
    <col min="10" max="10" width="4.5703125" style="20" bestFit="1" customWidth="1"/>
    <col min="11" max="11" width="17.5703125" style="20" bestFit="1" customWidth="1"/>
    <col min="12" max="12" width="30.7109375" style="20" customWidth="1"/>
    <col min="13" max="13" width="3.28515625" style="20" bestFit="1" customWidth="1"/>
    <col min="14" max="14" width="24.85546875" style="20" bestFit="1" customWidth="1"/>
    <col min="15" max="16" width="7.85546875" style="20" bestFit="1" customWidth="1"/>
  </cols>
  <sheetData>
    <row r="1" spans="1:16" s="18" customFormat="1" ht="15.75" thickBot="1" x14ac:dyDescent="0.3">
      <c r="A1" s="30"/>
      <c r="B1" s="30"/>
      <c r="C1" s="30"/>
      <c r="D1" s="30"/>
      <c r="E1" s="30"/>
      <c r="F1" s="30"/>
      <c r="G1" s="30"/>
      <c r="H1" s="21" t="s">
        <v>120</v>
      </c>
      <c r="I1" s="21" t="s">
        <v>121</v>
      </c>
      <c r="J1" s="21" t="s">
        <v>122</v>
      </c>
      <c r="K1" s="21" t="s">
        <v>123</v>
      </c>
      <c r="L1" s="21" t="s">
        <v>124</v>
      </c>
      <c r="M1" s="21" t="s">
        <v>125</v>
      </c>
      <c r="N1" s="21" t="s">
        <v>126</v>
      </c>
      <c r="O1" s="21" t="s">
        <v>127</v>
      </c>
      <c r="P1" s="21" t="s">
        <v>128</v>
      </c>
    </row>
    <row r="2" spans="1:16" ht="15.75" thickTop="1" x14ac:dyDescent="0.25">
      <c r="A2" s="1"/>
      <c r="B2" s="1" t="s">
        <v>4</v>
      </c>
      <c r="C2" s="1"/>
      <c r="D2" s="1"/>
      <c r="E2" s="1"/>
      <c r="F2" s="1"/>
      <c r="G2" s="1"/>
      <c r="H2" s="1"/>
      <c r="I2" s="23"/>
      <c r="J2" s="1"/>
      <c r="K2" s="1"/>
      <c r="L2" s="1"/>
      <c r="M2" s="27"/>
      <c r="N2" s="1"/>
      <c r="O2" s="24"/>
      <c r="P2" s="24"/>
    </row>
    <row r="3" spans="1:16" x14ac:dyDescent="0.25">
      <c r="A3" s="1"/>
      <c r="B3" s="1"/>
      <c r="C3" s="1"/>
      <c r="D3" s="1" t="s">
        <v>5</v>
      </c>
      <c r="E3" s="1"/>
      <c r="F3" s="1"/>
      <c r="G3" s="1"/>
      <c r="H3" s="1"/>
      <c r="I3" s="23"/>
      <c r="J3" s="1"/>
      <c r="K3" s="1"/>
      <c r="L3" s="1"/>
      <c r="M3" s="27"/>
      <c r="N3" s="1"/>
      <c r="O3" s="24"/>
      <c r="P3" s="24"/>
    </row>
    <row r="4" spans="1:16" x14ac:dyDescent="0.25">
      <c r="A4" s="1"/>
      <c r="B4" s="1"/>
      <c r="C4" s="1"/>
      <c r="D4" s="1"/>
      <c r="E4" s="1" t="s">
        <v>6</v>
      </c>
      <c r="F4" s="1"/>
      <c r="G4" s="1"/>
      <c r="H4" s="1"/>
      <c r="I4" s="23"/>
      <c r="J4" s="1"/>
      <c r="K4" s="1"/>
      <c r="L4" s="1"/>
      <c r="M4" s="27"/>
      <c r="N4" s="1"/>
      <c r="O4" s="24"/>
      <c r="P4" s="24"/>
    </row>
    <row r="5" spans="1:16" x14ac:dyDescent="0.25">
      <c r="A5" s="1"/>
      <c r="B5" s="1"/>
      <c r="C5" s="1"/>
      <c r="D5" s="1"/>
      <c r="E5" s="1"/>
      <c r="F5" s="1" t="s">
        <v>11</v>
      </c>
      <c r="G5" s="1"/>
      <c r="H5" s="1"/>
      <c r="I5" s="23"/>
      <c r="J5" s="1"/>
      <c r="K5" s="1"/>
      <c r="L5" s="1"/>
      <c r="M5" s="27"/>
      <c r="N5" s="1"/>
      <c r="O5" s="24"/>
      <c r="P5" s="24"/>
    </row>
    <row r="6" spans="1:16" ht="15.75" thickBot="1" x14ac:dyDescent="0.3">
      <c r="A6" s="22"/>
      <c r="B6" s="22"/>
      <c r="C6" s="22"/>
      <c r="D6" s="22"/>
      <c r="E6" s="22"/>
      <c r="F6" s="22"/>
      <c r="G6" s="25"/>
      <c r="H6" s="25" t="s">
        <v>149</v>
      </c>
      <c r="I6" s="26">
        <v>44896</v>
      </c>
      <c r="J6" s="25"/>
      <c r="K6" s="25"/>
      <c r="L6" s="25" t="s">
        <v>176</v>
      </c>
      <c r="M6" s="28"/>
      <c r="N6" s="25" t="s">
        <v>210</v>
      </c>
      <c r="O6" s="5">
        <v>500</v>
      </c>
      <c r="P6" s="5">
        <f>ROUND(P5+O6,5)</f>
        <v>500</v>
      </c>
    </row>
    <row r="7" spans="1:16" x14ac:dyDescent="0.25">
      <c r="A7" s="25"/>
      <c r="B7" s="25"/>
      <c r="C7" s="25"/>
      <c r="D7" s="25"/>
      <c r="E7" s="25"/>
      <c r="F7" s="25" t="s">
        <v>129</v>
      </c>
      <c r="G7" s="25"/>
      <c r="H7" s="25"/>
      <c r="I7" s="26"/>
      <c r="J7" s="25"/>
      <c r="K7" s="25"/>
      <c r="L7" s="25"/>
      <c r="M7" s="29"/>
      <c r="N7" s="25"/>
      <c r="O7" s="3">
        <f>ROUND(SUM(O5:O6),5)</f>
        <v>500</v>
      </c>
      <c r="P7" s="3">
        <f>P6</f>
        <v>500</v>
      </c>
    </row>
    <row r="8" spans="1:16" x14ac:dyDescent="0.25">
      <c r="A8" s="1"/>
      <c r="B8" s="1"/>
      <c r="C8" s="1"/>
      <c r="D8" s="1"/>
      <c r="E8" s="1"/>
      <c r="F8" s="1" t="s">
        <v>13</v>
      </c>
      <c r="G8" s="1"/>
      <c r="H8" s="1"/>
      <c r="I8" s="23"/>
      <c r="J8" s="1"/>
      <c r="K8" s="1"/>
      <c r="L8" s="1"/>
      <c r="M8" s="27"/>
      <c r="N8" s="1"/>
      <c r="O8" s="24"/>
      <c r="P8" s="24"/>
    </row>
    <row r="9" spans="1:16" ht="15.75" thickBot="1" x14ac:dyDescent="0.3">
      <c r="A9" s="22"/>
      <c r="B9" s="22"/>
      <c r="C9" s="22"/>
      <c r="D9" s="22"/>
      <c r="E9" s="22"/>
      <c r="F9" s="22"/>
      <c r="G9" s="25"/>
      <c r="H9" s="25" t="s">
        <v>149</v>
      </c>
      <c r="I9" s="26">
        <v>44818</v>
      </c>
      <c r="J9" s="25"/>
      <c r="K9" s="25"/>
      <c r="L9" s="25" t="s">
        <v>177</v>
      </c>
      <c r="M9" s="28"/>
      <c r="N9" s="25" t="s">
        <v>211</v>
      </c>
      <c r="O9" s="5">
        <v>2041.63</v>
      </c>
      <c r="P9" s="5">
        <f>ROUND(P8+O9,5)</f>
        <v>2041.63</v>
      </c>
    </row>
    <row r="10" spans="1:16" x14ac:dyDescent="0.25">
      <c r="A10" s="25"/>
      <c r="B10" s="25"/>
      <c r="C10" s="25"/>
      <c r="D10" s="25"/>
      <c r="E10" s="25"/>
      <c r="F10" s="25" t="s">
        <v>130</v>
      </c>
      <c r="G10" s="25"/>
      <c r="H10" s="25"/>
      <c r="I10" s="26"/>
      <c r="J10" s="25"/>
      <c r="K10" s="25"/>
      <c r="L10" s="25"/>
      <c r="M10" s="29"/>
      <c r="N10" s="25"/>
      <c r="O10" s="3">
        <f>ROUND(SUM(O8:O9),5)</f>
        <v>2041.63</v>
      </c>
      <c r="P10" s="3">
        <f>P9</f>
        <v>2041.63</v>
      </c>
    </row>
    <row r="11" spans="1:16" x14ac:dyDescent="0.25">
      <c r="A11" s="1"/>
      <c r="B11" s="1"/>
      <c r="C11" s="1"/>
      <c r="D11" s="1"/>
      <c r="E11" s="1"/>
      <c r="F11" s="1" t="s">
        <v>17</v>
      </c>
      <c r="G11" s="1"/>
      <c r="H11" s="1"/>
      <c r="I11" s="23"/>
      <c r="J11" s="1"/>
      <c r="K11" s="1"/>
      <c r="L11" s="1"/>
      <c r="M11" s="27"/>
      <c r="N11" s="1"/>
      <c r="O11" s="24"/>
      <c r="P11" s="24"/>
    </row>
    <row r="12" spans="1:16" x14ac:dyDescent="0.25">
      <c r="A12" s="25"/>
      <c r="B12" s="25"/>
      <c r="C12" s="25"/>
      <c r="D12" s="25"/>
      <c r="E12" s="25"/>
      <c r="F12" s="25"/>
      <c r="G12" s="25"/>
      <c r="H12" s="25" t="s">
        <v>149</v>
      </c>
      <c r="I12" s="26">
        <v>44805</v>
      </c>
      <c r="J12" s="25"/>
      <c r="K12" s="25"/>
      <c r="L12" s="25" t="s">
        <v>178</v>
      </c>
      <c r="M12" s="28"/>
      <c r="N12" s="25" t="s">
        <v>210</v>
      </c>
      <c r="O12" s="3">
        <v>296.39999999999998</v>
      </c>
      <c r="P12" s="3">
        <f>ROUND(P11+O12,5)</f>
        <v>296.39999999999998</v>
      </c>
    </row>
    <row r="13" spans="1:16" x14ac:dyDescent="0.25">
      <c r="A13" s="25"/>
      <c r="B13" s="25"/>
      <c r="C13" s="25"/>
      <c r="D13" s="25"/>
      <c r="E13" s="25"/>
      <c r="F13" s="25"/>
      <c r="G13" s="25"/>
      <c r="H13" s="25" t="s">
        <v>149</v>
      </c>
      <c r="I13" s="26">
        <v>44835</v>
      </c>
      <c r="J13" s="25"/>
      <c r="K13" s="25"/>
      <c r="L13" s="25" t="s">
        <v>179</v>
      </c>
      <c r="M13" s="28"/>
      <c r="N13" s="25" t="s">
        <v>210</v>
      </c>
      <c r="O13" s="3">
        <v>200</v>
      </c>
      <c r="P13" s="3">
        <f>ROUND(P12+O13,5)</f>
        <v>496.4</v>
      </c>
    </row>
    <row r="14" spans="1:16" x14ac:dyDescent="0.25">
      <c r="A14" s="25"/>
      <c r="B14" s="25"/>
      <c r="C14" s="25"/>
      <c r="D14" s="25"/>
      <c r="E14" s="25"/>
      <c r="F14" s="25"/>
      <c r="G14" s="25"/>
      <c r="H14" s="25" t="s">
        <v>149</v>
      </c>
      <c r="I14" s="26">
        <v>44866</v>
      </c>
      <c r="J14" s="25"/>
      <c r="K14" s="25"/>
      <c r="L14" s="25" t="s">
        <v>180</v>
      </c>
      <c r="M14" s="28"/>
      <c r="N14" s="25" t="s">
        <v>210</v>
      </c>
      <c r="O14" s="3">
        <v>100</v>
      </c>
      <c r="P14" s="3">
        <f>ROUND(P13+O14,5)</f>
        <v>596.4</v>
      </c>
    </row>
    <row r="15" spans="1:16" ht="15.75" thickBot="1" x14ac:dyDescent="0.3">
      <c r="A15" s="25"/>
      <c r="B15" s="25"/>
      <c r="C15" s="25"/>
      <c r="D15" s="25"/>
      <c r="E15" s="25"/>
      <c r="F15" s="25"/>
      <c r="G15" s="25"/>
      <c r="H15" s="25" t="s">
        <v>149</v>
      </c>
      <c r="I15" s="26">
        <v>44896</v>
      </c>
      <c r="J15" s="25"/>
      <c r="K15" s="25"/>
      <c r="L15" s="25" t="s">
        <v>181</v>
      </c>
      <c r="M15" s="28"/>
      <c r="N15" s="25" t="s">
        <v>210</v>
      </c>
      <c r="O15" s="7">
        <v>1849.2</v>
      </c>
      <c r="P15" s="7">
        <f>ROUND(P14+O15,5)</f>
        <v>2445.6</v>
      </c>
    </row>
    <row r="16" spans="1:16" ht="15.75" thickBot="1" x14ac:dyDescent="0.3">
      <c r="A16" s="25"/>
      <c r="B16" s="25"/>
      <c r="C16" s="25"/>
      <c r="D16" s="25"/>
      <c r="E16" s="25"/>
      <c r="F16" s="25" t="s">
        <v>131</v>
      </c>
      <c r="G16" s="25"/>
      <c r="H16" s="25"/>
      <c r="I16" s="26"/>
      <c r="J16" s="25"/>
      <c r="K16" s="25"/>
      <c r="L16" s="25"/>
      <c r="M16" s="29"/>
      <c r="N16" s="25"/>
      <c r="O16" s="11">
        <f>ROUND(SUM(O11:O15),5)</f>
        <v>2445.6</v>
      </c>
      <c r="P16" s="11">
        <f>P15</f>
        <v>2445.6</v>
      </c>
    </row>
    <row r="17" spans="1:16" x14ac:dyDescent="0.25">
      <c r="A17" s="25"/>
      <c r="B17" s="25"/>
      <c r="C17" s="25"/>
      <c r="D17" s="25"/>
      <c r="E17" s="25" t="s">
        <v>18</v>
      </c>
      <c r="F17" s="25"/>
      <c r="G17" s="25"/>
      <c r="H17" s="25"/>
      <c r="I17" s="26"/>
      <c r="J17" s="25"/>
      <c r="K17" s="25"/>
      <c r="L17" s="25"/>
      <c r="M17" s="29"/>
      <c r="N17" s="25"/>
      <c r="O17" s="3">
        <f>ROUND(O7+O10+O16,5)</f>
        <v>4987.2299999999996</v>
      </c>
      <c r="P17" s="3">
        <f>ROUND(P7+P10+P16,5)</f>
        <v>4987.2299999999996</v>
      </c>
    </row>
    <row r="18" spans="1:16" x14ac:dyDescent="0.25">
      <c r="A18" s="1"/>
      <c r="B18" s="1"/>
      <c r="C18" s="1"/>
      <c r="D18" s="1"/>
      <c r="E18" s="1" t="s">
        <v>19</v>
      </c>
      <c r="F18" s="1"/>
      <c r="G18" s="1"/>
      <c r="H18" s="1"/>
      <c r="I18" s="23"/>
      <c r="J18" s="1"/>
      <c r="K18" s="1"/>
      <c r="L18" s="1"/>
      <c r="M18" s="27"/>
      <c r="N18" s="1"/>
      <c r="O18" s="24"/>
      <c r="P18" s="24"/>
    </row>
    <row r="19" spans="1:16" x14ac:dyDescent="0.25">
      <c r="A19" s="1"/>
      <c r="B19" s="1"/>
      <c r="C19" s="1"/>
      <c r="D19" s="1"/>
      <c r="E19" s="1"/>
      <c r="F19" s="1" t="s">
        <v>21</v>
      </c>
      <c r="G19" s="1"/>
      <c r="H19" s="1"/>
      <c r="I19" s="23"/>
      <c r="J19" s="1"/>
      <c r="K19" s="1"/>
      <c r="L19" s="1"/>
      <c r="M19" s="27"/>
      <c r="N19" s="1"/>
      <c r="O19" s="24"/>
      <c r="P19" s="24"/>
    </row>
    <row r="20" spans="1:16" x14ac:dyDescent="0.25">
      <c r="A20" s="25"/>
      <c r="B20" s="25"/>
      <c r="C20" s="25"/>
      <c r="D20" s="25"/>
      <c r="E20" s="25"/>
      <c r="F20" s="25"/>
      <c r="G20" s="25"/>
      <c r="H20" s="25" t="s">
        <v>149</v>
      </c>
      <c r="I20" s="26">
        <v>44866</v>
      </c>
      <c r="J20" s="25"/>
      <c r="K20" s="25"/>
      <c r="L20" s="25" t="s">
        <v>182</v>
      </c>
      <c r="M20" s="28"/>
      <c r="N20" s="25" t="s">
        <v>210</v>
      </c>
      <c r="O20" s="3">
        <v>1800</v>
      </c>
      <c r="P20" s="3">
        <f>ROUND(P19+O20,5)</f>
        <v>1800</v>
      </c>
    </row>
    <row r="21" spans="1:16" ht="15.75" thickBot="1" x14ac:dyDescent="0.3">
      <c r="A21" s="25"/>
      <c r="B21" s="25"/>
      <c r="C21" s="25"/>
      <c r="D21" s="25"/>
      <c r="E21" s="25"/>
      <c r="F21" s="25"/>
      <c r="G21" s="25"/>
      <c r="H21" s="25" t="s">
        <v>149</v>
      </c>
      <c r="I21" s="26">
        <v>44896</v>
      </c>
      <c r="J21" s="25"/>
      <c r="K21" s="25"/>
      <c r="L21" s="25" t="s">
        <v>183</v>
      </c>
      <c r="M21" s="28"/>
      <c r="N21" s="25" t="s">
        <v>210</v>
      </c>
      <c r="O21" s="5">
        <v>200</v>
      </c>
      <c r="P21" s="5">
        <f>ROUND(P20+O21,5)</f>
        <v>2000</v>
      </c>
    </row>
    <row r="22" spans="1:16" x14ac:dyDescent="0.25">
      <c r="A22" s="25"/>
      <c r="B22" s="25"/>
      <c r="C22" s="25"/>
      <c r="D22" s="25"/>
      <c r="E22" s="25"/>
      <c r="F22" s="25" t="s">
        <v>132</v>
      </c>
      <c r="G22" s="25"/>
      <c r="H22" s="25"/>
      <c r="I22" s="26"/>
      <c r="J22" s="25"/>
      <c r="K22" s="25"/>
      <c r="L22" s="25"/>
      <c r="M22" s="29"/>
      <c r="N22" s="25"/>
      <c r="O22" s="3">
        <f>ROUND(SUM(O19:O21),5)</f>
        <v>2000</v>
      </c>
      <c r="P22" s="3">
        <f>P21</f>
        <v>2000</v>
      </c>
    </row>
    <row r="23" spans="1:16" x14ac:dyDescent="0.25">
      <c r="A23" s="1"/>
      <c r="B23" s="1"/>
      <c r="C23" s="1"/>
      <c r="D23" s="1"/>
      <c r="E23" s="1"/>
      <c r="F23" s="1" t="s">
        <v>24</v>
      </c>
      <c r="G23" s="1"/>
      <c r="H23" s="1"/>
      <c r="I23" s="23"/>
      <c r="J23" s="1"/>
      <c r="K23" s="1"/>
      <c r="L23" s="1"/>
      <c r="M23" s="27"/>
      <c r="N23" s="1"/>
      <c r="O23" s="24"/>
      <c r="P23" s="24"/>
    </row>
    <row r="24" spans="1:16" x14ac:dyDescent="0.25">
      <c r="A24" s="25"/>
      <c r="B24" s="25"/>
      <c r="C24" s="25"/>
      <c r="D24" s="25"/>
      <c r="E24" s="25"/>
      <c r="F24" s="25"/>
      <c r="G24" s="25"/>
      <c r="H24" s="25" t="s">
        <v>149</v>
      </c>
      <c r="I24" s="26">
        <v>44805</v>
      </c>
      <c r="J24" s="25"/>
      <c r="K24" s="25"/>
      <c r="L24" s="25" t="s">
        <v>180</v>
      </c>
      <c r="M24" s="28"/>
      <c r="N24" s="25" t="s">
        <v>210</v>
      </c>
      <c r="O24" s="3">
        <v>45</v>
      </c>
      <c r="P24" s="3">
        <f>ROUND(P23+O24,5)</f>
        <v>45</v>
      </c>
    </row>
    <row r="25" spans="1:16" x14ac:dyDescent="0.25">
      <c r="A25" s="25"/>
      <c r="B25" s="25"/>
      <c r="C25" s="25"/>
      <c r="D25" s="25"/>
      <c r="E25" s="25"/>
      <c r="F25" s="25"/>
      <c r="G25" s="25"/>
      <c r="H25" s="25" t="s">
        <v>149</v>
      </c>
      <c r="I25" s="26">
        <v>44805</v>
      </c>
      <c r="J25" s="25"/>
      <c r="K25" s="25"/>
      <c r="L25" s="25" t="s">
        <v>184</v>
      </c>
      <c r="M25" s="28"/>
      <c r="N25" s="25" t="s">
        <v>210</v>
      </c>
      <c r="O25" s="3">
        <v>-49</v>
      </c>
      <c r="P25" s="3">
        <f>ROUND(P24+O25,5)</f>
        <v>-4</v>
      </c>
    </row>
    <row r="26" spans="1:16" ht="15.75" thickBot="1" x14ac:dyDescent="0.3">
      <c r="A26" s="25"/>
      <c r="B26" s="25"/>
      <c r="C26" s="25"/>
      <c r="D26" s="25"/>
      <c r="E26" s="25"/>
      <c r="F26" s="25"/>
      <c r="G26" s="25"/>
      <c r="H26" s="25" t="s">
        <v>149</v>
      </c>
      <c r="I26" s="26">
        <v>44835</v>
      </c>
      <c r="J26" s="25"/>
      <c r="K26" s="25"/>
      <c r="L26" s="25" t="s">
        <v>180</v>
      </c>
      <c r="M26" s="28"/>
      <c r="N26" s="25" t="s">
        <v>210</v>
      </c>
      <c r="O26" s="7">
        <v>25</v>
      </c>
      <c r="P26" s="7">
        <f>ROUND(P25+O26,5)</f>
        <v>21</v>
      </c>
    </row>
    <row r="27" spans="1:16" ht="15.75" thickBot="1" x14ac:dyDescent="0.3">
      <c r="A27" s="25"/>
      <c r="B27" s="25"/>
      <c r="C27" s="25"/>
      <c r="D27" s="25"/>
      <c r="E27" s="25"/>
      <c r="F27" s="25" t="s">
        <v>133</v>
      </c>
      <c r="G27" s="25"/>
      <c r="H27" s="25"/>
      <c r="I27" s="26"/>
      <c r="J27" s="25"/>
      <c r="K27" s="25"/>
      <c r="L27" s="25"/>
      <c r="M27" s="29"/>
      <c r="N27" s="25"/>
      <c r="O27" s="11">
        <f>ROUND(SUM(O23:O26),5)</f>
        <v>21</v>
      </c>
      <c r="P27" s="11">
        <f>P26</f>
        <v>21</v>
      </c>
    </row>
    <row r="28" spans="1:16" x14ac:dyDescent="0.25">
      <c r="A28" s="25"/>
      <c r="B28" s="25"/>
      <c r="C28" s="25"/>
      <c r="D28" s="25"/>
      <c r="E28" s="25" t="s">
        <v>26</v>
      </c>
      <c r="F28" s="25"/>
      <c r="G28" s="25"/>
      <c r="H28" s="25"/>
      <c r="I28" s="26"/>
      <c r="J28" s="25"/>
      <c r="K28" s="25"/>
      <c r="L28" s="25"/>
      <c r="M28" s="29"/>
      <c r="N28" s="25"/>
      <c r="O28" s="3">
        <f>ROUND(O22+O27,5)</f>
        <v>2021</v>
      </c>
      <c r="P28" s="3">
        <f>ROUND(P22+P27,5)</f>
        <v>2021</v>
      </c>
    </row>
    <row r="29" spans="1:16" x14ac:dyDescent="0.25">
      <c r="A29" s="1"/>
      <c r="B29" s="1"/>
      <c r="C29" s="1"/>
      <c r="D29" s="1"/>
      <c r="E29" s="1" t="s">
        <v>27</v>
      </c>
      <c r="F29" s="1"/>
      <c r="G29" s="1"/>
      <c r="H29" s="1"/>
      <c r="I29" s="23"/>
      <c r="J29" s="1"/>
      <c r="K29" s="1"/>
      <c r="L29" s="1"/>
      <c r="M29" s="27"/>
      <c r="N29" s="1"/>
      <c r="O29" s="24"/>
      <c r="P29" s="24"/>
    </row>
    <row r="30" spans="1:16" x14ac:dyDescent="0.25">
      <c r="A30" s="1"/>
      <c r="B30" s="1"/>
      <c r="C30" s="1"/>
      <c r="D30" s="1"/>
      <c r="E30" s="1"/>
      <c r="F30" s="1" t="s">
        <v>28</v>
      </c>
      <c r="G30" s="1"/>
      <c r="H30" s="1"/>
      <c r="I30" s="23"/>
      <c r="J30" s="1"/>
      <c r="K30" s="1"/>
      <c r="L30" s="1"/>
      <c r="M30" s="27"/>
      <c r="N30" s="1"/>
      <c r="O30" s="24"/>
      <c r="P30" s="24"/>
    </row>
    <row r="31" spans="1:16" x14ac:dyDescent="0.25">
      <c r="A31" s="25"/>
      <c r="B31" s="25"/>
      <c r="C31" s="25"/>
      <c r="D31" s="25"/>
      <c r="E31" s="25"/>
      <c r="F31" s="25"/>
      <c r="G31" s="25"/>
      <c r="H31" s="25" t="s">
        <v>149</v>
      </c>
      <c r="I31" s="26">
        <v>44834</v>
      </c>
      <c r="J31" s="25"/>
      <c r="K31" s="25"/>
      <c r="L31" s="25" t="s">
        <v>185</v>
      </c>
      <c r="M31" s="28"/>
      <c r="N31" s="25" t="s">
        <v>212</v>
      </c>
      <c r="O31" s="3">
        <v>1.67</v>
      </c>
      <c r="P31" s="3">
        <f t="shared" ref="P31:P37" si="0">ROUND(P30+O31,5)</f>
        <v>1.67</v>
      </c>
    </row>
    <row r="32" spans="1:16" x14ac:dyDescent="0.25">
      <c r="A32" s="25"/>
      <c r="B32" s="25"/>
      <c r="C32" s="25"/>
      <c r="D32" s="25"/>
      <c r="E32" s="25"/>
      <c r="F32" s="25"/>
      <c r="G32" s="25"/>
      <c r="H32" s="25" t="s">
        <v>149</v>
      </c>
      <c r="I32" s="26">
        <v>44834</v>
      </c>
      <c r="J32" s="25"/>
      <c r="K32" s="25"/>
      <c r="L32" s="25" t="s">
        <v>185</v>
      </c>
      <c r="M32" s="28"/>
      <c r="N32" s="25" t="s">
        <v>210</v>
      </c>
      <c r="O32" s="3">
        <v>0.83</v>
      </c>
      <c r="P32" s="3">
        <f t="shared" si="0"/>
        <v>2.5</v>
      </c>
    </row>
    <row r="33" spans="1:16" x14ac:dyDescent="0.25">
      <c r="A33" s="25"/>
      <c r="B33" s="25"/>
      <c r="C33" s="25"/>
      <c r="D33" s="25"/>
      <c r="E33" s="25"/>
      <c r="F33" s="25"/>
      <c r="G33" s="25"/>
      <c r="H33" s="25" t="s">
        <v>149</v>
      </c>
      <c r="I33" s="26">
        <v>44862</v>
      </c>
      <c r="J33" s="25"/>
      <c r="K33" s="25" t="s">
        <v>161</v>
      </c>
      <c r="L33" s="25" t="s">
        <v>186</v>
      </c>
      <c r="M33" s="28"/>
      <c r="N33" s="25" t="s">
        <v>210</v>
      </c>
      <c r="O33" s="3">
        <v>230</v>
      </c>
      <c r="P33" s="3">
        <f t="shared" si="0"/>
        <v>232.5</v>
      </c>
    </row>
    <row r="34" spans="1:16" x14ac:dyDescent="0.25">
      <c r="A34" s="25"/>
      <c r="B34" s="25"/>
      <c r="C34" s="25"/>
      <c r="D34" s="25"/>
      <c r="E34" s="25"/>
      <c r="F34" s="25"/>
      <c r="G34" s="25"/>
      <c r="H34" s="25" t="s">
        <v>149</v>
      </c>
      <c r="I34" s="26">
        <v>44865</v>
      </c>
      <c r="J34" s="25"/>
      <c r="K34" s="25"/>
      <c r="L34" s="25" t="s">
        <v>185</v>
      </c>
      <c r="M34" s="28"/>
      <c r="N34" s="25" t="s">
        <v>212</v>
      </c>
      <c r="O34" s="3">
        <v>1.72</v>
      </c>
      <c r="P34" s="3">
        <f t="shared" si="0"/>
        <v>234.22</v>
      </c>
    </row>
    <row r="35" spans="1:16" x14ac:dyDescent="0.25">
      <c r="A35" s="25"/>
      <c r="B35" s="25"/>
      <c r="C35" s="25"/>
      <c r="D35" s="25"/>
      <c r="E35" s="25"/>
      <c r="F35" s="25"/>
      <c r="G35" s="25"/>
      <c r="H35" s="25" t="s">
        <v>149</v>
      </c>
      <c r="I35" s="26">
        <v>44865</v>
      </c>
      <c r="J35" s="25"/>
      <c r="K35" s="25"/>
      <c r="L35" s="25" t="s">
        <v>185</v>
      </c>
      <c r="M35" s="28"/>
      <c r="N35" s="25" t="s">
        <v>210</v>
      </c>
      <c r="O35" s="3">
        <v>0.67</v>
      </c>
      <c r="P35" s="3">
        <f t="shared" si="0"/>
        <v>234.89</v>
      </c>
    </row>
    <row r="36" spans="1:16" x14ac:dyDescent="0.25">
      <c r="A36" s="25"/>
      <c r="B36" s="25"/>
      <c r="C36" s="25"/>
      <c r="D36" s="25"/>
      <c r="E36" s="25"/>
      <c r="F36" s="25"/>
      <c r="G36" s="25"/>
      <c r="H36" s="25" t="s">
        <v>149</v>
      </c>
      <c r="I36" s="26">
        <v>44895</v>
      </c>
      <c r="J36" s="25"/>
      <c r="K36" s="25"/>
      <c r="L36" s="25" t="s">
        <v>185</v>
      </c>
      <c r="M36" s="28"/>
      <c r="N36" s="25" t="s">
        <v>212</v>
      </c>
      <c r="O36" s="3">
        <v>1.66</v>
      </c>
      <c r="P36" s="3">
        <f t="shared" si="0"/>
        <v>236.55</v>
      </c>
    </row>
    <row r="37" spans="1:16" ht="15.75" thickBot="1" x14ac:dyDescent="0.3">
      <c r="A37" s="25"/>
      <c r="B37" s="25"/>
      <c r="C37" s="25"/>
      <c r="D37" s="25"/>
      <c r="E37" s="25"/>
      <c r="F37" s="25"/>
      <c r="G37" s="25"/>
      <c r="H37" s="25" t="s">
        <v>149</v>
      </c>
      <c r="I37" s="26">
        <v>44895</v>
      </c>
      <c r="J37" s="25"/>
      <c r="K37" s="25"/>
      <c r="L37" s="25" t="s">
        <v>185</v>
      </c>
      <c r="M37" s="28"/>
      <c r="N37" s="25" t="s">
        <v>210</v>
      </c>
      <c r="O37" s="7">
        <v>0.66</v>
      </c>
      <c r="P37" s="7">
        <f t="shared" si="0"/>
        <v>237.21</v>
      </c>
    </row>
    <row r="38" spans="1:16" ht="15.75" thickBot="1" x14ac:dyDescent="0.3">
      <c r="A38" s="25"/>
      <c r="B38" s="25"/>
      <c r="C38" s="25"/>
      <c r="D38" s="25"/>
      <c r="E38" s="25"/>
      <c r="F38" s="25" t="s">
        <v>134</v>
      </c>
      <c r="G38" s="25"/>
      <c r="H38" s="25"/>
      <c r="I38" s="26"/>
      <c r="J38" s="25"/>
      <c r="K38" s="25"/>
      <c r="L38" s="25"/>
      <c r="M38" s="29"/>
      <c r="N38" s="25"/>
      <c r="O38" s="11">
        <f>ROUND(SUM(O30:O37),5)</f>
        <v>237.21</v>
      </c>
      <c r="P38" s="11">
        <f>P37</f>
        <v>237.21</v>
      </c>
    </row>
    <row r="39" spans="1:16" x14ac:dyDescent="0.25">
      <c r="A39" s="25"/>
      <c r="B39" s="25"/>
      <c r="C39" s="25"/>
      <c r="D39" s="25"/>
      <c r="E39" s="25" t="s">
        <v>29</v>
      </c>
      <c r="F39" s="25"/>
      <c r="G39" s="25"/>
      <c r="H39" s="25"/>
      <c r="I39" s="26"/>
      <c r="J39" s="25"/>
      <c r="K39" s="25"/>
      <c r="L39" s="25"/>
      <c r="M39" s="29"/>
      <c r="N39" s="25"/>
      <c r="O39" s="3">
        <f>O38</f>
        <v>237.21</v>
      </c>
      <c r="P39" s="3">
        <f>P38</f>
        <v>237.21</v>
      </c>
    </row>
    <row r="40" spans="1:16" x14ac:dyDescent="0.25">
      <c r="A40" s="1"/>
      <c r="B40" s="1"/>
      <c r="C40" s="1"/>
      <c r="D40" s="1"/>
      <c r="E40" s="1" t="s">
        <v>30</v>
      </c>
      <c r="F40" s="1"/>
      <c r="G40" s="1"/>
      <c r="H40" s="1"/>
      <c r="I40" s="23"/>
      <c r="J40" s="1"/>
      <c r="K40" s="1"/>
      <c r="L40" s="1"/>
      <c r="M40" s="27"/>
      <c r="N40" s="1"/>
      <c r="O40" s="24"/>
      <c r="P40" s="24"/>
    </row>
    <row r="41" spans="1:16" x14ac:dyDescent="0.25">
      <c r="A41" s="1"/>
      <c r="B41" s="1"/>
      <c r="C41" s="1"/>
      <c r="D41" s="1"/>
      <c r="E41" s="1"/>
      <c r="F41" s="1" t="s">
        <v>33</v>
      </c>
      <c r="G41" s="1"/>
      <c r="H41" s="1"/>
      <c r="I41" s="23"/>
      <c r="J41" s="1"/>
      <c r="K41" s="1"/>
      <c r="L41" s="1"/>
      <c r="M41" s="27"/>
      <c r="N41" s="1"/>
      <c r="O41" s="24"/>
      <c r="P41" s="24"/>
    </row>
    <row r="42" spans="1:16" x14ac:dyDescent="0.25">
      <c r="A42" s="25"/>
      <c r="B42" s="25"/>
      <c r="C42" s="25"/>
      <c r="D42" s="25"/>
      <c r="E42" s="25"/>
      <c r="F42" s="25"/>
      <c r="G42" s="25"/>
      <c r="H42" s="25" t="s">
        <v>149</v>
      </c>
      <c r="I42" s="26">
        <v>44805</v>
      </c>
      <c r="J42" s="25"/>
      <c r="K42" s="25"/>
      <c r="L42" s="25" t="s">
        <v>149</v>
      </c>
      <c r="M42" s="28"/>
      <c r="N42" s="25" t="s">
        <v>210</v>
      </c>
      <c r="O42" s="3">
        <v>76</v>
      </c>
      <c r="P42" s="3">
        <f>ROUND(P41+O42,5)</f>
        <v>76</v>
      </c>
    </row>
    <row r="43" spans="1:16" ht="15.75" thickBot="1" x14ac:dyDescent="0.3">
      <c r="A43" s="25"/>
      <c r="B43" s="25"/>
      <c r="C43" s="25"/>
      <c r="D43" s="25"/>
      <c r="E43" s="25"/>
      <c r="F43" s="25"/>
      <c r="G43" s="25"/>
      <c r="H43" s="25" t="s">
        <v>149</v>
      </c>
      <c r="I43" s="26">
        <v>44896</v>
      </c>
      <c r="J43" s="25"/>
      <c r="K43" s="25"/>
      <c r="L43" s="25" t="s">
        <v>179</v>
      </c>
      <c r="M43" s="28"/>
      <c r="N43" s="25" t="s">
        <v>210</v>
      </c>
      <c r="O43" s="5">
        <v>431</v>
      </c>
      <c r="P43" s="5">
        <f>ROUND(P42+O43,5)</f>
        <v>507</v>
      </c>
    </row>
    <row r="44" spans="1:16" x14ac:dyDescent="0.25">
      <c r="A44" s="25"/>
      <c r="B44" s="25"/>
      <c r="C44" s="25"/>
      <c r="D44" s="25"/>
      <c r="E44" s="25"/>
      <c r="F44" s="25" t="s">
        <v>135</v>
      </c>
      <c r="G44" s="25"/>
      <c r="H44" s="25"/>
      <c r="I44" s="26"/>
      <c r="J44" s="25"/>
      <c r="K44" s="25"/>
      <c r="L44" s="25"/>
      <c r="M44" s="29"/>
      <c r="N44" s="25"/>
      <c r="O44" s="3">
        <f>ROUND(SUM(O41:O43),5)</f>
        <v>507</v>
      </c>
      <c r="P44" s="3">
        <f>P43</f>
        <v>507</v>
      </c>
    </row>
    <row r="45" spans="1:16" x14ac:dyDescent="0.25">
      <c r="A45" s="1"/>
      <c r="B45" s="1"/>
      <c r="C45" s="1"/>
      <c r="D45" s="1"/>
      <c r="E45" s="1"/>
      <c r="F45" s="1" t="s">
        <v>35</v>
      </c>
      <c r="G45" s="1"/>
      <c r="H45" s="1"/>
      <c r="I45" s="23"/>
      <c r="J45" s="1"/>
      <c r="K45" s="1"/>
      <c r="L45" s="1"/>
      <c r="M45" s="27"/>
      <c r="N45" s="1"/>
      <c r="O45" s="24"/>
      <c r="P45" s="24"/>
    </row>
    <row r="46" spans="1:16" x14ac:dyDescent="0.25">
      <c r="A46" s="25"/>
      <c r="B46" s="25"/>
      <c r="C46" s="25"/>
      <c r="D46" s="25"/>
      <c r="E46" s="25"/>
      <c r="F46" s="25"/>
      <c r="G46" s="25"/>
      <c r="H46" s="25" t="s">
        <v>149</v>
      </c>
      <c r="I46" s="26">
        <v>44805</v>
      </c>
      <c r="J46" s="25"/>
      <c r="K46" s="25"/>
      <c r="L46" s="25" t="s">
        <v>149</v>
      </c>
      <c r="M46" s="28"/>
      <c r="N46" s="25" t="s">
        <v>210</v>
      </c>
      <c r="O46" s="3">
        <v>431</v>
      </c>
      <c r="P46" s="3">
        <f t="shared" ref="P46:P51" si="1">ROUND(P45+O46,5)</f>
        <v>431</v>
      </c>
    </row>
    <row r="47" spans="1:16" x14ac:dyDescent="0.25">
      <c r="A47" s="25"/>
      <c r="B47" s="25"/>
      <c r="C47" s="25"/>
      <c r="D47" s="25"/>
      <c r="E47" s="25"/>
      <c r="F47" s="25"/>
      <c r="G47" s="25"/>
      <c r="H47" s="25" t="s">
        <v>149</v>
      </c>
      <c r="I47" s="26">
        <v>44835</v>
      </c>
      <c r="J47" s="25"/>
      <c r="K47" s="25"/>
      <c r="L47" s="25" t="s">
        <v>187</v>
      </c>
      <c r="M47" s="28"/>
      <c r="N47" s="25" t="s">
        <v>210</v>
      </c>
      <c r="O47" s="3">
        <v>60</v>
      </c>
      <c r="P47" s="3">
        <f t="shared" si="1"/>
        <v>491</v>
      </c>
    </row>
    <row r="48" spans="1:16" x14ac:dyDescent="0.25">
      <c r="A48" s="25"/>
      <c r="B48" s="25"/>
      <c r="C48" s="25"/>
      <c r="D48" s="25"/>
      <c r="E48" s="25"/>
      <c r="F48" s="25"/>
      <c r="G48" s="25"/>
      <c r="H48" s="25" t="s">
        <v>149</v>
      </c>
      <c r="I48" s="26">
        <v>44841</v>
      </c>
      <c r="J48" s="25"/>
      <c r="K48" s="25" t="s">
        <v>162</v>
      </c>
      <c r="L48" s="25" t="s">
        <v>188</v>
      </c>
      <c r="M48" s="28"/>
      <c r="N48" s="25" t="s">
        <v>211</v>
      </c>
      <c r="O48" s="3">
        <v>1632.96</v>
      </c>
      <c r="P48" s="3">
        <f t="shared" si="1"/>
        <v>2123.96</v>
      </c>
    </row>
    <row r="49" spans="1:16" x14ac:dyDescent="0.25">
      <c r="A49" s="25"/>
      <c r="B49" s="25"/>
      <c r="C49" s="25"/>
      <c r="D49" s="25"/>
      <c r="E49" s="25"/>
      <c r="F49" s="25"/>
      <c r="G49" s="25"/>
      <c r="H49" s="25" t="s">
        <v>149</v>
      </c>
      <c r="I49" s="26">
        <v>44866</v>
      </c>
      <c r="J49" s="25"/>
      <c r="K49" s="25"/>
      <c r="L49" s="25" t="s">
        <v>189</v>
      </c>
      <c r="M49" s="28"/>
      <c r="N49" s="25" t="s">
        <v>210</v>
      </c>
      <c r="O49" s="3">
        <v>420</v>
      </c>
      <c r="P49" s="3">
        <f t="shared" si="1"/>
        <v>2543.96</v>
      </c>
    </row>
    <row r="50" spans="1:16" x14ac:dyDescent="0.25">
      <c r="A50" s="25"/>
      <c r="B50" s="25"/>
      <c r="C50" s="25"/>
      <c r="D50" s="25"/>
      <c r="E50" s="25"/>
      <c r="F50" s="25"/>
      <c r="G50" s="25"/>
      <c r="H50" s="25" t="s">
        <v>149</v>
      </c>
      <c r="I50" s="26">
        <v>44875</v>
      </c>
      <c r="J50" s="25"/>
      <c r="K50" s="25" t="s">
        <v>162</v>
      </c>
      <c r="L50" s="25" t="s">
        <v>190</v>
      </c>
      <c r="M50" s="28"/>
      <c r="N50" s="25" t="s">
        <v>211</v>
      </c>
      <c r="O50" s="3">
        <v>1286.4000000000001</v>
      </c>
      <c r="P50" s="3">
        <f t="shared" si="1"/>
        <v>3830.36</v>
      </c>
    </row>
    <row r="51" spans="1:16" ht="15.75" thickBot="1" x14ac:dyDescent="0.3">
      <c r="A51" s="25"/>
      <c r="B51" s="25"/>
      <c r="C51" s="25"/>
      <c r="D51" s="25"/>
      <c r="E51" s="25"/>
      <c r="F51" s="25"/>
      <c r="G51" s="25"/>
      <c r="H51" s="25" t="s">
        <v>149</v>
      </c>
      <c r="I51" s="26">
        <v>44896</v>
      </c>
      <c r="J51" s="25"/>
      <c r="K51" s="25"/>
      <c r="L51" s="25" t="s">
        <v>191</v>
      </c>
      <c r="M51" s="28"/>
      <c r="N51" s="25" t="s">
        <v>210</v>
      </c>
      <c r="O51" s="5">
        <v>920</v>
      </c>
      <c r="P51" s="5">
        <f t="shared" si="1"/>
        <v>4750.3599999999997</v>
      </c>
    </row>
    <row r="52" spans="1:16" x14ac:dyDescent="0.25">
      <c r="A52" s="25"/>
      <c r="B52" s="25"/>
      <c r="C52" s="25"/>
      <c r="D52" s="25"/>
      <c r="E52" s="25"/>
      <c r="F52" s="25" t="s">
        <v>136</v>
      </c>
      <c r="G52" s="25"/>
      <c r="H52" s="25"/>
      <c r="I52" s="26"/>
      <c r="J52" s="25"/>
      <c r="K52" s="25"/>
      <c r="L52" s="25"/>
      <c r="M52" s="29"/>
      <c r="N52" s="25"/>
      <c r="O52" s="3">
        <f>ROUND(SUM(O45:O51),5)</f>
        <v>4750.3599999999997</v>
      </c>
      <c r="P52" s="3">
        <f>P51</f>
        <v>4750.3599999999997</v>
      </c>
    </row>
    <row r="53" spans="1:16" x14ac:dyDescent="0.25">
      <c r="A53" s="1"/>
      <c r="B53" s="1"/>
      <c r="C53" s="1"/>
      <c r="D53" s="1"/>
      <c r="E53" s="1"/>
      <c r="F53" s="1" t="s">
        <v>38</v>
      </c>
      <c r="G53" s="1"/>
      <c r="H53" s="1"/>
      <c r="I53" s="23"/>
      <c r="J53" s="1"/>
      <c r="K53" s="1"/>
      <c r="L53" s="1"/>
      <c r="M53" s="27"/>
      <c r="N53" s="1"/>
      <c r="O53" s="24"/>
      <c r="P53" s="24"/>
    </row>
    <row r="54" spans="1:16" ht="15.75" thickBot="1" x14ac:dyDescent="0.3">
      <c r="A54" s="22"/>
      <c r="B54" s="22"/>
      <c r="C54" s="22"/>
      <c r="D54" s="22"/>
      <c r="E54" s="22"/>
      <c r="F54" s="22"/>
      <c r="G54" s="25"/>
      <c r="H54" s="25" t="s">
        <v>149</v>
      </c>
      <c r="I54" s="26">
        <v>44805</v>
      </c>
      <c r="J54" s="25"/>
      <c r="K54" s="25"/>
      <c r="L54" s="25" t="s">
        <v>192</v>
      </c>
      <c r="M54" s="28"/>
      <c r="N54" s="25" t="s">
        <v>210</v>
      </c>
      <c r="O54" s="7">
        <v>53.94</v>
      </c>
      <c r="P54" s="7">
        <f>ROUND(P53+O54,5)</f>
        <v>53.94</v>
      </c>
    </row>
    <row r="55" spans="1:16" ht="15.75" thickBot="1" x14ac:dyDescent="0.3">
      <c r="A55" s="25"/>
      <c r="B55" s="25"/>
      <c r="C55" s="25"/>
      <c r="D55" s="25"/>
      <c r="E55" s="25"/>
      <c r="F55" s="25" t="s">
        <v>137</v>
      </c>
      <c r="G55" s="25"/>
      <c r="H55" s="25"/>
      <c r="I55" s="26"/>
      <c r="J55" s="25"/>
      <c r="K55" s="25"/>
      <c r="L55" s="25"/>
      <c r="M55" s="29"/>
      <c r="N55" s="25"/>
      <c r="O55" s="9">
        <f>ROUND(SUM(O53:O54),5)</f>
        <v>53.94</v>
      </c>
      <c r="P55" s="9">
        <f>P54</f>
        <v>53.94</v>
      </c>
    </row>
    <row r="56" spans="1:16" ht="15.75" thickBot="1" x14ac:dyDescent="0.3">
      <c r="A56" s="25"/>
      <c r="B56" s="25"/>
      <c r="C56" s="25"/>
      <c r="D56" s="25"/>
      <c r="E56" s="25" t="s">
        <v>40</v>
      </c>
      <c r="F56" s="25"/>
      <c r="G56" s="25"/>
      <c r="H56" s="25"/>
      <c r="I56" s="26"/>
      <c r="J56" s="25"/>
      <c r="K56" s="25"/>
      <c r="L56" s="25"/>
      <c r="M56" s="29"/>
      <c r="N56" s="25"/>
      <c r="O56" s="9">
        <f>ROUND(O44+O52+O55,5)</f>
        <v>5311.3</v>
      </c>
      <c r="P56" s="9">
        <f>ROUND(P44+P52+P55,5)</f>
        <v>5311.3</v>
      </c>
    </row>
    <row r="57" spans="1:16" ht="15.75" thickBot="1" x14ac:dyDescent="0.3">
      <c r="A57" s="25"/>
      <c r="B57" s="25"/>
      <c r="C57" s="25"/>
      <c r="D57" s="25" t="s">
        <v>41</v>
      </c>
      <c r="E57" s="25"/>
      <c r="F57" s="25"/>
      <c r="G57" s="25"/>
      <c r="H57" s="25"/>
      <c r="I57" s="26"/>
      <c r="J57" s="25"/>
      <c r="K57" s="25"/>
      <c r="L57" s="25"/>
      <c r="M57" s="29"/>
      <c r="N57" s="25"/>
      <c r="O57" s="11">
        <f>ROUND(O17+O28+O39+O56,5)</f>
        <v>12556.74</v>
      </c>
      <c r="P57" s="11">
        <f>ROUND(P17+P28+P39+P56,5)</f>
        <v>12556.74</v>
      </c>
    </row>
    <row r="58" spans="1:16" x14ac:dyDescent="0.25">
      <c r="A58" s="25"/>
      <c r="B58" s="25"/>
      <c r="C58" s="25" t="s">
        <v>42</v>
      </c>
      <c r="D58" s="25"/>
      <c r="E58" s="25"/>
      <c r="F58" s="25"/>
      <c r="G58" s="25"/>
      <c r="H58" s="25"/>
      <c r="I58" s="26"/>
      <c r="J58" s="25"/>
      <c r="K58" s="25"/>
      <c r="L58" s="25"/>
      <c r="M58" s="29"/>
      <c r="N58" s="25"/>
      <c r="O58" s="3">
        <f>O57</f>
        <v>12556.74</v>
      </c>
      <c r="P58" s="3">
        <f>P57</f>
        <v>12556.74</v>
      </c>
    </row>
    <row r="59" spans="1:16" x14ac:dyDescent="0.25">
      <c r="A59" s="1"/>
      <c r="B59" s="1"/>
      <c r="C59" s="1"/>
      <c r="D59" s="1" t="s">
        <v>43</v>
      </c>
      <c r="E59" s="1"/>
      <c r="F59" s="1"/>
      <c r="G59" s="1"/>
      <c r="H59" s="1"/>
      <c r="I59" s="23"/>
      <c r="J59" s="1"/>
      <c r="K59" s="1"/>
      <c r="L59" s="1"/>
      <c r="M59" s="27"/>
      <c r="N59" s="1"/>
      <c r="O59" s="24"/>
      <c r="P59" s="24"/>
    </row>
    <row r="60" spans="1:16" x14ac:dyDescent="0.25">
      <c r="A60" s="1"/>
      <c r="B60" s="1"/>
      <c r="C60" s="1"/>
      <c r="D60" s="1"/>
      <c r="E60" s="1" t="s">
        <v>44</v>
      </c>
      <c r="F60" s="1"/>
      <c r="G60" s="1"/>
      <c r="H60" s="1"/>
      <c r="I60" s="23"/>
      <c r="J60" s="1"/>
      <c r="K60" s="1"/>
      <c r="L60" s="1"/>
      <c r="M60" s="27"/>
      <c r="N60" s="1"/>
      <c r="O60" s="24"/>
      <c r="P60" s="24"/>
    </row>
    <row r="61" spans="1:16" x14ac:dyDescent="0.25">
      <c r="A61" s="1"/>
      <c r="B61" s="1"/>
      <c r="C61" s="1"/>
      <c r="D61" s="1"/>
      <c r="E61" s="1"/>
      <c r="F61" s="1" t="s">
        <v>46</v>
      </c>
      <c r="G61" s="1"/>
      <c r="H61" s="1"/>
      <c r="I61" s="23"/>
      <c r="J61" s="1"/>
      <c r="K61" s="1"/>
      <c r="L61" s="1"/>
      <c r="M61" s="27"/>
      <c r="N61" s="1"/>
      <c r="O61" s="24"/>
      <c r="P61" s="24"/>
    </row>
    <row r="62" spans="1:16" ht="15.75" thickBot="1" x14ac:dyDescent="0.3">
      <c r="A62" s="22"/>
      <c r="B62" s="22"/>
      <c r="C62" s="22"/>
      <c r="D62" s="22"/>
      <c r="E62" s="22"/>
      <c r="F62" s="22"/>
      <c r="G62" s="25"/>
      <c r="H62" s="25" t="s">
        <v>150</v>
      </c>
      <c r="I62" s="26">
        <v>44824</v>
      </c>
      <c r="J62" s="25"/>
      <c r="K62" s="25" t="s">
        <v>163</v>
      </c>
      <c r="L62" s="25" t="s">
        <v>193</v>
      </c>
      <c r="M62" s="28"/>
      <c r="N62" s="25" t="s">
        <v>213</v>
      </c>
      <c r="O62" s="5">
        <v>307.95999999999998</v>
      </c>
      <c r="P62" s="5">
        <f>ROUND(P61+O62,5)</f>
        <v>307.95999999999998</v>
      </c>
    </row>
    <row r="63" spans="1:16" x14ac:dyDescent="0.25">
      <c r="A63" s="25"/>
      <c r="B63" s="25"/>
      <c r="C63" s="25"/>
      <c r="D63" s="25"/>
      <c r="E63" s="25"/>
      <c r="F63" s="25" t="s">
        <v>138</v>
      </c>
      <c r="G63" s="25"/>
      <c r="H63" s="25"/>
      <c r="I63" s="26"/>
      <c r="J63" s="25"/>
      <c r="K63" s="25"/>
      <c r="L63" s="25"/>
      <c r="M63" s="29"/>
      <c r="N63" s="25"/>
      <c r="O63" s="3">
        <f>ROUND(SUM(O61:O62),5)</f>
        <v>307.95999999999998</v>
      </c>
      <c r="P63" s="3">
        <f>P62</f>
        <v>307.95999999999998</v>
      </c>
    </row>
    <row r="64" spans="1:16" x14ac:dyDescent="0.25">
      <c r="A64" s="1"/>
      <c r="B64" s="1"/>
      <c r="C64" s="1"/>
      <c r="D64" s="1"/>
      <c r="E64" s="1"/>
      <c r="F64" s="1" t="s">
        <v>53</v>
      </c>
      <c r="G64" s="1"/>
      <c r="H64" s="1"/>
      <c r="I64" s="23"/>
      <c r="J64" s="1"/>
      <c r="K64" s="1"/>
      <c r="L64" s="1"/>
      <c r="M64" s="27"/>
      <c r="N64" s="1"/>
      <c r="O64" s="24"/>
      <c r="P64" s="24"/>
    </row>
    <row r="65" spans="1:16" ht="15.75" thickBot="1" x14ac:dyDescent="0.3">
      <c r="A65" s="22"/>
      <c r="B65" s="22"/>
      <c r="C65" s="22"/>
      <c r="D65" s="22"/>
      <c r="E65" s="22"/>
      <c r="F65" s="22"/>
      <c r="G65" s="25"/>
      <c r="H65" s="25" t="s">
        <v>150</v>
      </c>
      <c r="I65" s="26">
        <v>44879</v>
      </c>
      <c r="J65" s="25"/>
      <c r="K65" s="25" t="s">
        <v>164</v>
      </c>
      <c r="L65" s="25" t="s">
        <v>194</v>
      </c>
      <c r="M65" s="28"/>
      <c r="N65" s="25" t="s">
        <v>213</v>
      </c>
      <c r="O65" s="7">
        <v>200</v>
      </c>
      <c r="P65" s="7">
        <f>ROUND(P64+O65,5)</f>
        <v>200</v>
      </c>
    </row>
    <row r="66" spans="1:16" ht="15.75" thickBot="1" x14ac:dyDescent="0.3">
      <c r="A66" s="25"/>
      <c r="B66" s="25"/>
      <c r="C66" s="25"/>
      <c r="D66" s="25"/>
      <c r="E66" s="25"/>
      <c r="F66" s="25" t="s">
        <v>139</v>
      </c>
      <c r="G66" s="25"/>
      <c r="H66" s="25"/>
      <c r="I66" s="26"/>
      <c r="J66" s="25"/>
      <c r="K66" s="25"/>
      <c r="L66" s="25"/>
      <c r="M66" s="29"/>
      <c r="N66" s="25"/>
      <c r="O66" s="11">
        <f>ROUND(SUM(O64:O65),5)</f>
        <v>200</v>
      </c>
      <c r="P66" s="11">
        <f>P65</f>
        <v>200</v>
      </c>
    </row>
    <row r="67" spans="1:16" x14ac:dyDescent="0.25">
      <c r="A67" s="25"/>
      <c r="B67" s="25"/>
      <c r="C67" s="25"/>
      <c r="D67" s="25"/>
      <c r="E67" s="25" t="s">
        <v>54</v>
      </c>
      <c r="F67" s="25"/>
      <c r="G67" s="25"/>
      <c r="H67" s="25"/>
      <c r="I67" s="26"/>
      <c r="J67" s="25"/>
      <c r="K67" s="25"/>
      <c r="L67" s="25"/>
      <c r="M67" s="29"/>
      <c r="N67" s="25"/>
      <c r="O67" s="3">
        <f>ROUND(O63+O66,5)</f>
        <v>507.96</v>
      </c>
      <c r="P67" s="3">
        <f>ROUND(P63+P66,5)</f>
        <v>507.96</v>
      </c>
    </row>
    <row r="68" spans="1:16" x14ac:dyDescent="0.25">
      <c r="A68" s="1"/>
      <c r="B68" s="1"/>
      <c r="C68" s="1"/>
      <c r="D68" s="1"/>
      <c r="E68" s="1" t="s">
        <v>61</v>
      </c>
      <c r="F68" s="1"/>
      <c r="G68" s="1"/>
      <c r="H68" s="1"/>
      <c r="I68" s="23"/>
      <c r="J68" s="1"/>
      <c r="K68" s="1"/>
      <c r="L68" s="1"/>
      <c r="M68" s="27"/>
      <c r="N68" s="1"/>
      <c r="O68" s="24"/>
      <c r="P68" s="24"/>
    </row>
    <row r="69" spans="1:16" x14ac:dyDescent="0.25">
      <c r="A69" s="1"/>
      <c r="B69" s="1"/>
      <c r="C69" s="1"/>
      <c r="D69" s="1"/>
      <c r="E69" s="1"/>
      <c r="F69" s="1" t="s">
        <v>63</v>
      </c>
      <c r="G69" s="1"/>
      <c r="H69" s="1"/>
      <c r="I69" s="23"/>
      <c r="J69" s="1"/>
      <c r="K69" s="1"/>
      <c r="L69" s="1"/>
      <c r="M69" s="27"/>
      <c r="N69" s="1"/>
      <c r="O69" s="24"/>
      <c r="P69" s="24"/>
    </row>
    <row r="70" spans="1:16" x14ac:dyDescent="0.25">
      <c r="A70" s="25"/>
      <c r="B70" s="25"/>
      <c r="C70" s="25"/>
      <c r="D70" s="25"/>
      <c r="E70" s="25"/>
      <c r="F70" s="25"/>
      <c r="G70" s="25"/>
      <c r="H70" s="25" t="s">
        <v>150</v>
      </c>
      <c r="I70" s="26">
        <v>44824</v>
      </c>
      <c r="J70" s="25"/>
      <c r="K70" s="25" t="s">
        <v>163</v>
      </c>
      <c r="L70" s="25" t="s">
        <v>195</v>
      </c>
      <c r="M70" s="28"/>
      <c r="N70" s="25" t="s">
        <v>213</v>
      </c>
      <c r="O70" s="3">
        <v>420</v>
      </c>
      <c r="P70" s="3">
        <f>ROUND(P69+O70,5)</f>
        <v>420</v>
      </c>
    </row>
    <row r="71" spans="1:16" x14ac:dyDescent="0.25">
      <c r="A71" s="25"/>
      <c r="B71" s="25"/>
      <c r="C71" s="25"/>
      <c r="D71" s="25"/>
      <c r="E71" s="25"/>
      <c r="F71" s="25"/>
      <c r="G71" s="25"/>
      <c r="H71" s="25" t="s">
        <v>150</v>
      </c>
      <c r="I71" s="26">
        <v>44872</v>
      </c>
      <c r="J71" s="25"/>
      <c r="K71" s="25" t="s">
        <v>165</v>
      </c>
      <c r="L71" s="25" t="s">
        <v>196</v>
      </c>
      <c r="M71" s="28"/>
      <c r="N71" s="25" t="s">
        <v>213</v>
      </c>
      <c r="O71" s="3">
        <v>312.27999999999997</v>
      </c>
      <c r="P71" s="3">
        <f>ROUND(P70+O71,5)</f>
        <v>732.28</v>
      </c>
    </row>
    <row r="72" spans="1:16" ht="15.75" thickBot="1" x14ac:dyDescent="0.3">
      <c r="A72" s="25"/>
      <c r="B72" s="25"/>
      <c r="C72" s="25"/>
      <c r="D72" s="25"/>
      <c r="E72" s="25"/>
      <c r="F72" s="25"/>
      <c r="G72" s="25"/>
      <c r="H72" s="25" t="s">
        <v>150</v>
      </c>
      <c r="I72" s="26">
        <v>44874</v>
      </c>
      <c r="J72" s="25"/>
      <c r="K72" s="25" t="s">
        <v>166</v>
      </c>
      <c r="L72" s="25" t="s">
        <v>197</v>
      </c>
      <c r="M72" s="28"/>
      <c r="N72" s="25" t="s">
        <v>213</v>
      </c>
      <c r="O72" s="5">
        <v>50</v>
      </c>
      <c r="P72" s="5">
        <f>ROUND(P71+O72,5)</f>
        <v>782.28</v>
      </c>
    </row>
    <row r="73" spans="1:16" x14ac:dyDescent="0.25">
      <c r="A73" s="25"/>
      <c r="B73" s="25"/>
      <c r="C73" s="25"/>
      <c r="D73" s="25"/>
      <c r="E73" s="25"/>
      <c r="F73" s="25" t="s">
        <v>140</v>
      </c>
      <c r="G73" s="25"/>
      <c r="H73" s="25"/>
      <c r="I73" s="26"/>
      <c r="J73" s="25"/>
      <c r="K73" s="25"/>
      <c r="L73" s="25"/>
      <c r="M73" s="29"/>
      <c r="N73" s="25"/>
      <c r="O73" s="3">
        <f>ROUND(SUM(O69:O72),5)</f>
        <v>782.28</v>
      </c>
      <c r="P73" s="3">
        <f>P72</f>
        <v>782.28</v>
      </c>
    </row>
    <row r="74" spans="1:16" x14ac:dyDescent="0.25">
      <c r="A74" s="1"/>
      <c r="B74" s="1"/>
      <c r="C74" s="1"/>
      <c r="D74" s="1"/>
      <c r="E74" s="1"/>
      <c r="F74" s="1" t="s">
        <v>66</v>
      </c>
      <c r="G74" s="1"/>
      <c r="H74" s="1"/>
      <c r="I74" s="23"/>
      <c r="J74" s="1"/>
      <c r="K74" s="1"/>
      <c r="L74" s="1"/>
      <c r="M74" s="27"/>
      <c r="N74" s="1"/>
      <c r="O74" s="24"/>
      <c r="P74" s="24"/>
    </row>
    <row r="75" spans="1:16" x14ac:dyDescent="0.25">
      <c r="A75" s="25"/>
      <c r="B75" s="25"/>
      <c r="C75" s="25"/>
      <c r="D75" s="25"/>
      <c r="E75" s="25"/>
      <c r="F75" s="25"/>
      <c r="G75" s="25"/>
      <c r="H75" s="25" t="s">
        <v>151</v>
      </c>
      <c r="I75" s="26">
        <v>44840</v>
      </c>
      <c r="J75" s="25" t="s">
        <v>152</v>
      </c>
      <c r="K75" s="25" t="s">
        <v>167</v>
      </c>
      <c r="L75" s="25" t="s">
        <v>198</v>
      </c>
      <c r="M75" s="28"/>
      <c r="N75" s="25" t="s">
        <v>211</v>
      </c>
      <c r="O75" s="3">
        <v>1288.02</v>
      </c>
      <c r="P75" s="3">
        <f>ROUND(P74+O75,5)</f>
        <v>1288.02</v>
      </c>
    </row>
    <row r="76" spans="1:16" ht="15.75" thickBot="1" x14ac:dyDescent="0.3">
      <c r="A76" s="25"/>
      <c r="B76" s="25"/>
      <c r="C76" s="25"/>
      <c r="D76" s="25"/>
      <c r="E76" s="25"/>
      <c r="F76" s="25"/>
      <c r="G76" s="25"/>
      <c r="H76" s="25" t="s">
        <v>151</v>
      </c>
      <c r="I76" s="26">
        <v>44840</v>
      </c>
      <c r="J76" s="25" t="s">
        <v>153</v>
      </c>
      <c r="K76" s="25" t="s">
        <v>167</v>
      </c>
      <c r="L76" s="25" t="s">
        <v>199</v>
      </c>
      <c r="M76" s="28" t="s">
        <v>141</v>
      </c>
      <c r="N76" s="25" t="s">
        <v>211</v>
      </c>
      <c r="O76" s="7">
        <v>0</v>
      </c>
      <c r="P76" s="7">
        <f>ROUND(P75+O76,5)</f>
        <v>1288.02</v>
      </c>
    </row>
    <row r="77" spans="1:16" ht="15.75" thickBot="1" x14ac:dyDescent="0.3">
      <c r="A77" s="25"/>
      <c r="B77" s="25"/>
      <c r="C77" s="25"/>
      <c r="D77" s="25"/>
      <c r="E77" s="25"/>
      <c r="F77" s="25" t="s">
        <v>142</v>
      </c>
      <c r="G77" s="25"/>
      <c r="H77" s="25"/>
      <c r="I77" s="26"/>
      <c r="J77" s="25"/>
      <c r="K77" s="25"/>
      <c r="L77" s="25"/>
      <c r="M77" s="29"/>
      <c r="N77" s="25"/>
      <c r="O77" s="11">
        <f>ROUND(SUM(O74:O76),5)</f>
        <v>1288.02</v>
      </c>
      <c r="P77" s="11">
        <f>P76</f>
        <v>1288.02</v>
      </c>
    </row>
    <row r="78" spans="1:16" x14ac:dyDescent="0.25">
      <c r="A78" s="25"/>
      <c r="B78" s="25"/>
      <c r="C78" s="25"/>
      <c r="D78" s="25"/>
      <c r="E78" s="25" t="s">
        <v>67</v>
      </c>
      <c r="F78" s="25"/>
      <c r="G78" s="25"/>
      <c r="H78" s="25"/>
      <c r="I78" s="26"/>
      <c r="J78" s="25"/>
      <c r="K78" s="25"/>
      <c r="L78" s="25"/>
      <c r="M78" s="29"/>
      <c r="N78" s="25"/>
      <c r="O78" s="3">
        <f>ROUND(O73+O77,5)</f>
        <v>2070.3000000000002</v>
      </c>
      <c r="P78" s="3">
        <f>ROUND(P73+P77,5)</f>
        <v>2070.3000000000002</v>
      </c>
    </row>
    <row r="79" spans="1:16" x14ac:dyDescent="0.25">
      <c r="A79" s="1"/>
      <c r="B79" s="1"/>
      <c r="C79" s="1"/>
      <c r="D79" s="1"/>
      <c r="E79" s="1" t="s">
        <v>68</v>
      </c>
      <c r="F79" s="1"/>
      <c r="G79" s="1"/>
      <c r="H79" s="1"/>
      <c r="I79" s="23"/>
      <c r="J79" s="1"/>
      <c r="K79" s="1"/>
      <c r="L79" s="1"/>
      <c r="M79" s="27"/>
      <c r="N79" s="1"/>
      <c r="O79" s="24"/>
      <c r="P79" s="24"/>
    </row>
    <row r="80" spans="1:16" x14ac:dyDescent="0.25">
      <c r="A80" s="1"/>
      <c r="B80" s="1"/>
      <c r="C80" s="1"/>
      <c r="D80" s="1"/>
      <c r="E80" s="1"/>
      <c r="F80" s="1" t="s">
        <v>70</v>
      </c>
      <c r="G80" s="1"/>
      <c r="H80" s="1"/>
      <c r="I80" s="23"/>
      <c r="J80" s="1"/>
      <c r="K80" s="1"/>
      <c r="L80" s="1"/>
      <c r="M80" s="27"/>
      <c r="N80" s="1"/>
      <c r="O80" s="24"/>
      <c r="P80" s="24"/>
    </row>
    <row r="81" spans="1:16" x14ac:dyDescent="0.25">
      <c r="A81" s="25"/>
      <c r="B81" s="25"/>
      <c r="C81" s="25"/>
      <c r="D81" s="25"/>
      <c r="E81" s="25"/>
      <c r="F81" s="25"/>
      <c r="G81" s="25"/>
      <c r="H81" s="25" t="s">
        <v>151</v>
      </c>
      <c r="I81" s="26">
        <v>44806</v>
      </c>
      <c r="J81" s="25" t="s">
        <v>154</v>
      </c>
      <c r="K81" s="25" t="s">
        <v>168</v>
      </c>
      <c r="L81" s="25" t="s">
        <v>200</v>
      </c>
      <c r="M81" s="28"/>
      <c r="N81" s="25" t="s">
        <v>211</v>
      </c>
      <c r="O81" s="3">
        <v>1000</v>
      </c>
      <c r="P81" s="3">
        <f>ROUND(P80+O81,5)</f>
        <v>1000</v>
      </c>
    </row>
    <row r="82" spans="1:16" ht="15.75" thickBot="1" x14ac:dyDescent="0.3">
      <c r="A82" s="25"/>
      <c r="B82" s="25"/>
      <c r="C82" s="25"/>
      <c r="D82" s="25"/>
      <c r="E82" s="25"/>
      <c r="F82" s="25"/>
      <c r="G82" s="25"/>
      <c r="H82" s="25" t="s">
        <v>151</v>
      </c>
      <c r="I82" s="26">
        <v>44887</v>
      </c>
      <c r="J82" s="25" t="s">
        <v>155</v>
      </c>
      <c r="K82" s="25" t="s">
        <v>168</v>
      </c>
      <c r="L82" s="25" t="s">
        <v>201</v>
      </c>
      <c r="M82" s="28"/>
      <c r="N82" s="25" t="s">
        <v>211</v>
      </c>
      <c r="O82" s="7">
        <v>1000</v>
      </c>
      <c r="P82" s="7">
        <f>ROUND(P81+O82,5)</f>
        <v>2000</v>
      </c>
    </row>
    <row r="83" spans="1:16" ht="15.75" thickBot="1" x14ac:dyDescent="0.3">
      <c r="A83" s="25"/>
      <c r="B83" s="25"/>
      <c r="C83" s="25"/>
      <c r="D83" s="25"/>
      <c r="E83" s="25"/>
      <c r="F83" s="25" t="s">
        <v>143</v>
      </c>
      <c r="G83" s="25"/>
      <c r="H83" s="25"/>
      <c r="I83" s="26"/>
      <c r="J83" s="25"/>
      <c r="K83" s="25"/>
      <c r="L83" s="25"/>
      <c r="M83" s="29"/>
      <c r="N83" s="25"/>
      <c r="O83" s="11">
        <f>ROUND(SUM(O80:O82),5)</f>
        <v>2000</v>
      </c>
      <c r="P83" s="11">
        <f>P82</f>
        <v>2000</v>
      </c>
    </row>
    <row r="84" spans="1:16" x14ac:dyDescent="0.25">
      <c r="A84" s="25"/>
      <c r="B84" s="25"/>
      <c r="C84" s="25"/>
      <c r="D84" s="25"/>
      <c r="E84" s="25" t="s">
        <v>73</v>
      </c>
      <c r="F84" s="25"/>
      <c r="G84" s="25"/>
      <c r="H84" s="25"/>
      <c r="I84" s="26"/>
      <c r="J84" s="25"/>
      <c r="K84" s="25"/>
      <c r="L84" s="25"/>
      <c r="M84" s="29"/>
      <c r="N84" s="25"/>
      <c r="O84" s="3">
        <f>O83</f>
        <v>2000</v>
      </c>
      <c r="P84" s="3">
        <f>P83</f>
        <v>2000</v>
      </c>
    </row>
    <row r="85" spans="1:16" x14ac:dyDescent="0.25">
      <c r="A85" s="1"/>
      <c r="B85" s="1"/>
      <c r="C85" s="1"/>
      <c r="D85" s="1"/>
      <c r="E85" s="1" t="s">
        <v>74</v>
      </c>
      <c r="F85" s="1"/>
      <c r="G85" s="1"/>
      <c r="H85" s="1"/>
      <c r="I85" s="23"/>
      <c r="J85" s="1"/>
      <c r="K85" s="1"/>
      <c r="L85" s="1"/>
      <c r="M85" s="27"/>
      <c r="N85" s="1"/>
      <c r="O85" s="24"/>
      <c r="P85" s="24"/>
    </row>
    <row r="86" spans="1:16" x14ac:dyDescent="0.25">
      <c r="A86" s="1"/>
      <c r="B86" s="1"/>
      <c r="C86" s="1"/>
      <c r="D86" s="1"/>
      <c r="E86" s="1"/>
      <c r="F86" s="1" t="s">
        <v>76</v>
      </c>
      <c r="G86" s="1"/>
      <c r="H86" s="1"/>
      <c r="I86" s="23"/>
      <c r="J86" s="1"/>
      <c r="K86" s="1"/>
      <c r="L86" s="1"/>
      <c r="M86" s="27"/>
      <c r="N86" s="1"/>
      <c r="O86" s="24"/>
      <c r="P86" s="24"/>
    </row>
    <row r="87" spans="1:16" ht="15.75" thickBot="1" x14ac:dyDescent="0.3">
      <c r="A87" s="22"/>
      <c r="B87" s="22"/>
      <c r="C87" s="22"/>
      <c r="D87" s="22"/>
      <c r="E87" s="22"/>
      <c r="F87" s="22"/>
      <c r="G87" s="25"/>
      <c r="H87" s="25" t="s">
        <v>150</v>
      </c>
      <c r="I87" s="26">
        <v>44872</v>
      </c>
      <c r="J87" s="25"/>
      <c r="K87" s="25" t="s">
        <v>169</v>
      </c>
      <c r="L87" s="25" t="s">
        <v>202</v>
      </c>
      <c r="M87" s="28"/>
      <c r="N87" s="25" t="s">
        <v>213</v>
      </c>
      <c r="O87" s="7">
        <v>209.7</v>
      </c>
      <c r="P87" s="7">
        <f>ROUND(P86+O87,5)</f>
        <v>209.7</v>
      </c>
    </row>
    <row r="88" spans="1:16" ht="15.75" thickBot="1" x14ac:dyDescent="0.3">
      <c r="A88" s="25"/>
      <c r="B88" s="25"/>
      <c r="C88" s="25"/>
      <c r="D88" s="25"/>
      <c r="E88" s="25"/>
      <c r="F88" s="25" t="s">
        <v>144</v>
      </c>
      <c r="G88" s="25"/>
      <c r="H88" s="25"/>
      <c r="I88" s="26"/>
      <c r="J88" s="25"/>
      <c r="K88" s="25"/>
      <c r="L88" s="25"/>
      <c r="M88" s="29"/>
      <c r="N88" s="25"/>
      <c r="O88" s="11">
        <f>ROUND(SUM(O86:O87),5)</f>
        <v>209.7</v>
      </c>
      <c r="P88" s="11">
        <f>P87</f>
        <v>209.7</v>
      </c>
    </row>
    <row r="89" spans="1:16" x14ac:dyDescent="0.25">
      <c r="A89" s="25"/>
      <c r="B89" s="25"/>
      <c r="C89" s="25"/>
      <c r="D89" s="25"/>
      <c r="E89" s="25" t="s">
        <v>77</v>
      </c>
      <c r="F89" s="25"/>
      <c r="G89" s="25"/>
      <c r="H89" s="25"/>
      <c r="I89" s="26"/>
      <c r="J89" s="25"/>
      <c r="K89" s="25"/>
      <c r="L89" s="25"/>
      <c r="M89" s="29"/>
      <c r="N89" s="25"/>
      <c r="O89" s="3">
        <f>O88</f>
        <v>209.7</v>
      </c>
      <c r="P89" s="3">
        <f>P88</f>
        <v>209.7</v>
      </c>
    </row>
    <row r="90" spans="1:16" x14ac:dyDescent="0.25">
      <c r="A90" s="1"/>
      <c r="B90" s="1"/>
      <c r="C90" s="1"/>
      <c r="D90" s="1"/>
      <c r="E90" s="1" t="s">
        <v>81</v>
      </c>
      <c r="F90" s="1"/>
      <c r="G90" s="1"/>
      <c r="H90" s="1"/>
      <c r="I90" s="23"/>
      <c r="J90" s="1"/>
      <c r="K90" s="1"/>
      <c r="L90" s="1"/>
      <c r="M90" s="27"/>
      <c r="N90" s="1"/>
      <c r="O90" s="24"/>
      <c r="P90" s="24"/>
    </row>
    <row r="91" spans="1:16" x14ac:dyDescent="0.25">
      <c r="A91" s="1"/>
      <c r="B91" s="1"/>
      <c r="C91" s="1"/>
      <c r="D91" s="1"/>
      <c r="E91" s="1"/>
      <c r="F91" s="1" t="s">
        <v>78</v>
      </c>
      <c r="G91" s="1"/>
      <c r="H91" s="1"/>
      <c r="I91" s="23"/>
      <c r="J91" s="1"/>
      <c r="K91" s="1"/>
      <c r="L91" s="1"/>
      <c r="M91" s="27"/>
      <c r="N91" s="1"/>
      <c r="O91" s="24"/>
      <c r="P91" s="24"/>
    </row>
    <row r="92" spans="1:16" x14ac:dyDescent="0.25">
      <c r="A92" s="25"/>
      <c r="B92" s="25"/>
      <c r="C92" s="25"/>
      <c r="D92" s="25"/>
      <c r="E92" s="25"/>
      <c r="F92" s="25"/>
      <c r="G92" s="25"/>
      <c r="H92" s="25" t="s">
        <v>151</v>
      </c>
      <c r="I92" s="26">
        <v>44806</v>
      </c>
      <c r="J92" s="25" t="s">
        <v>156</v>
      </c>
      <c r="K92" s="25" t="s">
        <v>170</v>
      </c>
      <c r="L92" s="25" t="s">
        <v>203</v>
      </c>
      <c r="M92" s="28"/>
      <c r="N92" s="25" t="s">
        <v>211</v>
      </c>
      <c r="O92" s="3">
        <v>2343.75</v>
      </c>
      <c r="P92" s="3">
        <f>ROUND(P91+O92,5)</f>
        <v>2343.75</v>
      </c>
    </row>
    <row r="93" spans="1:16" x14ac:dyDescent="0.25">
      <c r="A93" s="25"/>
      <c r="B93" s="25"/>
      <c r="C93" s="25"/>
      <c r="D93" s="25"/>
      <c r="E93" s="25"/>
      <c r="F93" s="25"/>
      <c r="G93" s="25"/>
      <c r="H93" s="25" t="s">
        <v>151</v>
      </c>
      <c r="I93" s="26">
        <v>44840</v>
      </c>
      <c r="J93" s="25" t="s">
        <v>157</v>
      </c>
      <c r="K93" s="25" t="s">
        <v>170</v>
      </c>
      <c r="L93" s="25" t="s">
        <v>204</v>
      </c>
      <c r="M93" s="28"/>
      <c r="N93" s="25" t="s">
        <v>211</v>
      </c>
      <c r="O93" s="3">
        <v>1128.25</v>
      </c>
      <c r="P93" s="3">
        <f>ROUND(P92+O93,5)</f>
        <v>3472</v>
      </c>
    </row>
    <row r="94" spans="1:16" ht="15.75" thickBot="1" x14ac:dyDescent="0.3">
      <c r="A94" s="25"/>
      <c r="B94" s="25"/>
      <c r="C94" s="25"/>
      <c r="D94" s="25"/>
      <c r="E94" s="25"/>
      <c r="F94" s="25"/>
      <c r="G94" s="25"/>
      <c r="H94" s="25" t="s">
        <v>151</v>
      </c>
      <c r="I94" s="26">
        <v>44868</v>
      </c>
      <c r="J94" s="25" t="s">
        <v>158</v>
      </c>
      <c r="K94" s="25" t="s">
        <v>170</v>
      </c>
      <c r="L94" s="25" t="s">
        <v>205</v>
      </c>
      <c r="M94" s="28"/>
      <c r="N94" s="25" t="s">
        <v>211</v>
      </c>
      <c r="O94" s="5">
        <v>2590</v>
      </c>
      <c r="P94" s="5">
        <f>ROUND(P93+O94,5)</f>
        <v>6062</v>
      </c>
    </row>
    <row r="95" spans="1:16" x14ac:dyDescent="0.25">
      <c r="A95" s="25"/>
      <c r="B95" s="25"/>
      <c r="C95" s="25"/>
      <c r="D95" s="25"/>
      <c r="E95" s="25"/>
      <c r="F95" s="25" t="s">
        <v>80</v>
      </c>
      <c r="G95" s="25"/>
      <c r="H95" s="25"/>
      <c r="I95" s="26"/>
      <c r="J95" s="25"/>
      <c r="K95" s="25"/>
      <c r="L95" s="25"/>
      <c r="M95" s="29"/>
      <c r="N95" s="25"/>
      <c r="O95" s="3">
        <f>ROUND(SUM(O91:O94),5)</f>
        <v>6062</v>
      </c>
      <c r="P95" s="3">
        <f>P94</f>
        <v>6062</v>
      </c>
    </row>
    <row r="96" spans="1:16" x14ac:dyDescent="0.25">
      <c r="A96" s="1"/>
      <c r="B96" s="1"/>
      <c r="C96" s="1"/>
      <c r="D96" s="1"/>
      <c r="E96" s="1"/>
      <c r="F96" s="1" t="s">
        <v>84</v>
      </c>
      <c r="G96" s="1"/>
      <c r="H96" s="1"/>
      <c r="I96" s="23"/>
      <c r="J96" s="1"/>
      <c r="K96" s="1"/>
      <c r="L96" s="1"/>
      <c r="M96" s="27"/>
      <c r="N96" s="1"/>
      <c r="O96" s="24"/>
      <c r="P96" s="24"/>
    </row>
    <row r="97" spans="1:16" ht="15.75" thickBot="1" x14ac:dyDescent="0.3">
      <c r="A97" s="22"/>
      <c r="B97" s="22"/>
      <c r="C97" s="22"/>
      <c r="D97" s="22"/>
      <c r="E97" s="22"/>
      <c r="F97" s="22"/>
      <c r="G97" s="25"/>
      <c r="H97" s="25" t="s">
        <v>151</v>
      </c>
      <c r="I97" s="26">
        <v>44818</v>
      </c>
      <c r="J97" s="25" t="s">
        <v>159</v>
      </c>
      <c r="K97" s="25" t="s">
        <v>171</v>
      </c>
      <c r="L97" s="25" t="s">
        <v>206</v>
      </c>
      <c r="M97" s="28"/>
      <c r="N97" s="25" t="s">
        <v>211</v>
      </c>
      <c r="O97" s="7">
        <v>526.66999999999996</v>
      </c>
      <c r="P97" s="7">
        <f>ROUND(P96+O97,5)</f>
        <v>526.66999999999996</v>
      </c>
    </row>
    <row r="98" spans="1:16" ht="15.75" thickBot="1" x14ac:dyDescent="0.3">
      <c r="A98" s="25"/>
      <c r="B98" s="25"/>
      <c r="C98" s="25"/>
      <c r="D98" s="25"/>
      <c r="E98" s="25"/>
      <c r="F98" s="25" t="s">
        <v>145</v>
      </c>
      <c r="G98" s="25"/>
      <c r="H98" s="25"/>
      <c r="I98" s="26"/>
      <c r="J98" s="25"/>
      <c r="K98" s="25"/>
      <c r="L98" s="25"/>
      <c r="M98" s="29"/>
      <c r="N98" s="25"/>
      <c r="O98" s="11">
        <f>ROUND(SUM(O96:O97),5)</f>
        <v>526.66999999999996</v>
      </c>
      <c r="P98" s="11">
        <f>P97</f>
        <v>526.66999999999996</v>
      </c>
    </row>
    <row r="99" spans="1:16" x14ac:dyDescent="0.25">
      <c r="A99" s="25"/>
      <c r="B99" s="25"/>
      <c r="C99" s="25"/>
      <c r="D99" s="25"/>
      <c r="E99" s="25" t="s">
        <v>85</v>
      </c>
      <c r="F99" s="25"/>
      <c r="G99" s="25"/>
      <c r="H99" s="25"/>
      <c r="I99" s="26"/>
      <c r="J99" s="25"/>
      <c r="K99" s="25"/>
      <c r="L99" s="25"/>
      <c r="M99" s="29"/>
      <c r="N99" s="25"/>
      <c r="O99" s="3">
        <f>ROUND(O95+O98,5)</f>
        <v>6588.67</v>
      </c>
      <c r="P99" s="3">
        <f>ROUND(P95+P98,5)</f>
        <v>6588.67</v>
      </c>
    </row>
    <row r="100" spans="1:16" x14ac:dyDescent="0.25">
      <c r="A100" s="1"/>
      <c r="B100" s="1"/>
      <c r="C100" s="1"/>
      <c r="D100" s="1"/>
      <c r="E100" s="1" t="s">
        <v>86</v>
      </c>
      <c r="F100" s="1"/>
      <c r="G100" s="1"/>
      <c r="H100" s="1"/>
      <c r="I100" s="23"/>
      <c r="J100" s="1"/>
      <c r="K100" s="1"/>
      <c r="L100" s="1"/>
      <c r="M100" s="27"/>
      <c r="N100" s="1"/>
      <c r="O100" s="24"/>
      <c r="P100" s="24"/>
    </row>
    <row r="101" spans="1:16" x14ac:dyDescent="0.25">
      <c r="A101" s="1"/>
      <c r="B101" s="1"/>
      <c r="C101" s="1"/>
      <c r="D101" s="1"/>
      <c r="E101" s="1"/>
      <c r="F101" s="1" t="s">
        <v>88</v>
      </c>
      <c r="G101" s="1"/>
      <c r="H101" s="1"/>
      <c r="I101" s="23"/>
      <c r="J101" s="1"/>
      <c r="K101" s="1"/>
      <c r="L101" s="1"/>
      <c r="M101" s="27"/>
      <c r="N101" s="1"/>
      <c r="O101" s="24"/>
      <c r="P101" s="24"/>
    </row>
    <row r="102" spans="1:16" x14ac:dyDescent="0.25">
      <c r="A102" s="25"/>
      <c r="B102" s="25"/>
      <c r="C102" s="25"/>
      <c r="D102" s="25"/>
      <c r="E102" s="25"/>
      <c r="F102" s="25"/>
      <c r="G102" s="25"/>
      <c r="H102" s="25" t="s">
        <v>149</v>
      </c>
      <c r="I102" s="26">
        <v>44805</v>
      </c>
      <c r="J102" s="25"/>
      <c r="K102" s="25"/>
      <c r="L102" s="25" t="s">
        <v>149</v>
      </c>
      <c r="M102" s="28"/>
      <c r="N102" s="25" t="s">
        <v>210</v>
      </c>
      <c r="O102" s="3">
        <v>22.37</v>
      </c>
      <c r="P102" s="3">
        <f>ROUND(P101+O102,5)</f>
        <v>22.37</v>
      </c>
    </row>
    <row r="103" spans="1:16" x14ac:dyDescent="0.25">
      <c r="A103" s="25"/>
      <c r="B103" s="25"/>
      <c r="C103" s="25"/>
      <c r="D103" s="25"/>
      <c r="E103" s="25"/>
      <c r="F103" s="25"/>
      <c r="G103" s="25"/>
      <c r="H103" s="25" t="s">
        <v>149</v>
      </c>
      <c r="I103" s="26">
        <v>44835</v>
      </c>
      <c r="J103" s="25"/>
      <c r="K103" s="25"/>
      <c r="L103" s="25" t="s">
        <v>149</v>
      </c>
      <c r="M103" s="28"/>
      <c r="N103" s="25" t="s">
        <v>210</v>
      </c>
      <c r="O103" s="3">
        <v>10.09</v>
      </c>
      <c r="P103" s="3">
        <f>ROUND(P102+O103,5)</f>
        <v>32.46</v>
      </c>
    </row>
    <row r="104" spans="1:16" x14ac:dyDescent="0.25">
      <c r="A104" s="25"/>
      <c r="B104" s="25"/>
      <c r="C104" s="25"/>
      <c r="D104" s="25"/>
      <c r="E104" s="25"/>
      <c r="F104" s="25"/>
      <c r="G104" s="25"/>
      <c r="H104" s="25" t="s">
        <v>149</v>
      </c>
      <c r="I104" s="26">
        <v>44866</v>
      </c>
      <c r="J104" s="25"/>
      <c r="K104" s="25"/>
      <c r="L104" s="25" t="s">
        <v>149</v>
      </c>
      <c r="M104" s="28"/>
      <c r="N104" s="25" t="s">
        <v>210</v>
      </c>
      <c r="O104" s="3">
        <v>71.84</v>
      </c>
      <c r="P104" s="3">
        <f>ROUND(P103+O104,5)</f>
        <v>104.3</v>
      </c>
    </row>
    <row r="105" spans="1:16" x14ac:dyDescent="0.25">
      <c r="A105" s="25"/>
      <c r="B105" s="25"/>
      <c r="C105" s="25"/>
      <c r="D105" s="25"/>
      <c r="E105" s="25"/>
      <c r="F105" s="25"/>
      <c r="G105" s="25"/>
      <c r="H105" s="25" t="s">
        <v>150</v>
      </c>
      <c r="I105" s="26">
        <v>44879</v>
      </c>
      <c r="J105" s="25"/>
      <c r="K105" s="25" t="s">
        <v>164</v>
      </c>
      <c r="L105" s="25" t="s">
        <v>194</v>
      </c>
      <c r="M105" s="28"/>
      <c r="N105" s="25" t="s">
        <v>213</v>
      </c>
      <c r="O105" s="3">
        <v>3</v>
      </c>
      <c r="P105" s="3">
        <f>ROUND(P104+O105,5)</f>
        <v>107.3</v>
      </c>
    </row>
    <row r="106" spans="1:16" ht="15.75" thickBot="1" x14ac:dyDescent="0.3">
      <c r="A106" s="25"/>
      <c r="B106" s="25"/>
      <c r="C106" s="25"/>
      <c r="D106" s="25"/>
      <c r="E106" s="25"/>
      <c r="F106" s="25"/>
      <c r="G106" s="25"/>
      <c r="H106" s="25" t="s">
        <v>149</v>
      </c>
      <c r="I106" s="26">
        <v>44896</v>
      </c>
      <c r="J106" s="25"/>
      <c r="K106" s="25"/>
      <c r="L106" s="25" t="s">
        <v>149</v>
      </c>
      <c r="M106" s="28"/>
      <c r="N106" s="25" t="s">
        <v>210</v>
      </c>
      <c r="O106" s="5">
        <v>85.99</v>
      </c>
      <c r="P106" s="5">
        <f>ROUND(P105+O106,5)</f>
        <v>193.29</v>
      </c>
    </row>
    <row r="107" spans="1:16" x14ac:dyDescent="0.25">
      <c r="A107" s="25"/>
      <c r="B107" s="25"/>
      <c r="C107" s="25"/>
      <c r="D107" s="25"/>
      <c r="E107" s="25"/>
      <c r="F107" s="25" t="s">
        <v>146</v>
      </c>
      <c r="G107" s="25"/>
      <c r="H107" s="25"/>
      <c r="I107" s="26"/>
      <c r="J107" s="25"/>
      <c r="K107" s="25"/>
      <c r="L107" s="25"/>
      <c r="M107" s="29"/>
      <c r="N107" s="25"/>
      <c r="O107" s="3">
        <f>ROUND(SUM(O101:O106),5)</f>
        <v>193.29</v>
      </c>
      <c r="P107" s="3">
        <f>P106</f>
        <v>193.29</v>
      </c>
    </row>
    <row r="108" spans="1:16" x14ac:dyDescent="0.25">
      <c r="A108" s="1"/>
      <c r="B108" s="1"/>
      <c r="C108" s="1"/>
      <c r="D108" s="1"/>
      <c r="E108" s="1"/>
      <c r="F108" s="1" t="s">
        <v>91</v>
      </c>
      <c r="G108" s="1"/>
      <c r="H108" s="1"/>
      <c r="I108" s="23"/>
      <c r="J108" s="1"/>
      <c r="K108" s="1"/>
      <c r="L108" s="1"/>
      <c r="M108" s="27"/>
      <c r="N108" s="1"/>
      <c r="O108" s="24"/>
      <c r="P108" s="24"/>
    </row>
    <row r="109" spans="1:16" ht="15.75" thickBot="1" x14ac:dyDescent="0.3">
      <c r="A109" s="22"/>
      <c r="B109" s="22"/>
      <c r="C109" s="22"/>
      <c r="D109" s="22"/>
      <c r="E109" s="22"/>
      <c r="F109" s="22"/>
      <c r="G109" s="25"/>
      <c r="H109" s="25" t="s">
        <v>151</v>
      </c>
      <c r="I109" s="26">
        <v>44816</v>
      </c>
      <c r="J109" s="25" t="s">
        <v>160</v>
      </c>
      <c r="K109" s="25" t="s">
        <v>162</v>
      </c>
      <c r="L109" s="25" t="s">
        <v>207</v>
      </c>
      <c r="M109" s="28"/>
      <c r="N109" s="25" t="s">
        <v>211</v>
      </c>
      <c r="O109" s="7">
        <v>198</v>
      </c>
      <c r="P109" s="7">
        <f>ROUND(P108+O109,5)</f>
        <v>198</v>
      </c>
    </row>
    <row r="110" spans="1:16" ht="15.75" thickBot="1" x14ac:dyDescent="0.3">
      <c r="A110" s="25"/>
      <c r="B110" s="25"/>
      <c r="C110" s="25"/>
      <c r="D110" s="25"/>
      <c r="E110" s="25"/>
      <c r="F110" s="25" t="s">
        <v>147</v>
      </c>
      <c r="G110" s="25"/>
      <c r="H110" s="25"/>
      <c r="I110" s="26"/>
      <c r="J110" s="25"/>
      <c r="K110" s="25"/>
      <c r="L110" s="25"/>
      <c r="M110" s="29"/>
      <c r="N110" s="25"/>
      <c r="O110" s="11">
        <f>ROUND(SUM(O108:O109),5)</f>
        <v>198</v>
      </c>
      <c r="P110" s="11">
        <f>P109</f>
        <v>198</v>
      </c>
    </row>
    <row r="111" spans="1:16" x14ac:dyDescent="0.25">
      <c r="A111" s="25"/>
      <c r="B111" s="25"/>
      <c r="C111" s="25"/>
      <c r="D111" s="25"/>
      <c r="E111" s="25" t="s">
        <v>95</v>
      </c>
      <c r="F111" s="25"/>
      <c r="G111" s="25"/>
      <c r="H111" s="25"/>
      <c r="I111" s="26"/>
      <c r="J111" s="25"/>
      <c r="K111" s="25"/>
      <c r="L111" s="25"/>
      <c r="M111" s="29"/>
      <c r="N111" s="25"/>
      <c r="O111" s="3">
        <f>ROUND(O107+O110,5)</f>
        <v>391.29</v>
      </c>
      <c r="P111" s="3">
        <f>ROUND(P107+P110,5)</f>
        <v>391.29</v>
      </c>
    </row>
    <row r="112" spans="1:16" x14ac:dyDescent="0.25">
      <c r="A112" s="1"/>
      <c r="B112" s="1"/>
      <c r="C112" s="1"/>
      <c r="D112" s="1"/>
      <c r="E112" s="1" t="s">
        <v>110</v>
      </c>
      <c r="F112" s="1"/>
      <c r="G112" s="1"/>
      <c r="H112" s="1"/>
      <c r="I112" s="23"/>
      <c r="J112" s="1"/>
      <c r="K112" s="1"/>
      <c r="L112" s="1"/>
      <c r="M112" s="27"/>
      <c r="N112" s="1"/>
      <c r="O112" s="24"/>
      <c r="P112" s="24"/>
    </row>
    <row r="113" spans="1:16" x14ac:dyDescent="0.25">
      <c r="A113" s="1"/>
      <c r="B113" s="1"/>
      <c r="C113" s="1"/>
      <c r="D113" s="1"/>
      <c r="E113" s="1"/>
      <c r="F113" s="1" t="s">
        <v>114</v>
      </c>
      <c r="G113" s="1"/>
      <c r="H113" s="1"/>
      <c r="I113" s="23"/>
      <c r="J113" s="1"/>
      <c r="K113" s="1"/>
      <c r="L113" s="1"/>
      <c r="M113" s="27"/>
      <c r="N113" s="1"/>
      <c r="O113" s="24"/>
      <c r="P113" s="24"/>
    </row>
    <row r="114" spans="1:16" x14ac:dyDescent="0.25">
      <c r="A114" s="25"/>
      <c r="B114" s="25"/>
      <c r="C114" s="25"/>
      <c r="D114" s="25"/>
      <c r="E114" s="25"/>
      <c r="F114" s="25"/>
      <c r="G114" s="25"/>
      <c r="H114" s="25" t="s">
        <v>150</v>
      </c>
      <c r="I114" s="26">
        <v>44830</v>
      </c>
      <c r="J114" s="25"/>
      <c r="K114" s="25" t="s">
        <v>172</v>
      </c>
      <c r="L114" s="25" t="s">
        <v>208</v>
      </c>
      <c r="M114" s="28"/>
      <c r="N114" s="25" t="s">
        <v>213</v>
      </c>
      <c r="O114" s="3">
        <v>208.6</v>
      </c>
      <c r="P114" s="3">
        <f>ROUND(P113+O114,5)</f>
        <v>208.6</v>
      </c>
    </row>
    <row r="115" spans="1:16" x14ac:dyDescent="0.25">
      <c r="A115" s="25"/>
      <c r="B115" s="25"/>
      <c r="C115" s="25"/>
      <c r="D115" s="25"/>
      <c r="E115" s="25"/>
      <c r="F115" s="25"/>
      <c r="G115" s="25"/>
      <c r="H115" s="25" t="s">
        <v>150</v>
      </c>
      <c r="I115" s="26">
        <v>44831</v>
      </c>
      <c r="J115" s="25"/>
      <c r="K115" s="25" t="s">
        <v>173</v>
      </c>
      <c r="L115" s="25" t="s">
        <v>208</v>
      </c>
      <c r="M115" s="28"/>
      <c r="N115" s="25" t="s">
        <v>213</v>
      </c>
      <c r="O115" s="3">
        <v>398.6</v>
      </c>
      <c r="P115" s="3">
        <f>ROUND(P114+O115,5)</f>
        <v>607.20000000000005</v>
      </c>
    </row>
    <row r="116" spans="1:16" x14ac:dyDescent="0.25">
      <c r="A116" s="25"/>
      <c r="B116" s="25"/>
      <c r="C116" s="25"/>
      <c r="D116" s="25"/>
      <c r="E116" s="25"/>
      <c r="F116" s="25"/>
      <c r="G116" s="25"/>
      <c r="H116" s="25" t="s">
        <v>150</v>
      </c>
      <c r="I116" s="26">
        <v>44832</v>
      </c>
      <c r="J116" s="25"/>
      <c r="K116" s="25" t="s">
        <v>174</v>
      </c>
      <c r="L116" s="25" t="s">
        <v>208</v>
      </c>
      <c r="M116" s="28"/>
      <c r="N116" s="25" t="s">
        <v>213</v>
      </c>
      <c r="O116" s="3">
        <v>488.6</v>
      </c>
      <c r="P116" s="3">
        <f>ROUND(P115+O116,5)</f>
        <v>1095.8</v>
      </c>
    </row>
    <row r="117" spans="1:16" x14ac:dyDescent="0.25">
      <c r="A117" s="25"/>
      <c r="B117" s="25"/>
      <c r="C117" s="25"/>
      <c r="D117" s="25"/>
      <c r="E117" s="25"/>
      <c r="F117" s="25"/>
      <c r="G117" s="25"/>
      <c r="H117" s="25" t="s">
        <v>150</v>
      </c>
      <c r="I117" s="26">
        <v>44834</v>
      </c>
      <c r="J117" s="25"/>
      <c r="K117" s="25" t="s">
        <v>173</v>
      </c>
      <c r="L117" s="25" t="s">
        <v>208</v>
      </c>
      <c r="M117" s="28"/>
      <c r="N117" s="25" t="s">
        <v>213</v>
      </c>
      <c r="O117" s="3">
        <v>683.1</v>
      </c>
      <c r="P117" s="3">
        <f>ROUND(P116+O117,5)</f>
        <v>1778.9</v>
      </c>
    </row>
    <row r="118" spans="1:16" ht="15.75" thickBot="1" x14ac:dyDescent="0.3">
      <c r="A118" s="25"/>
      <c r="B118" s="25"/>
      <c r="C118" s="25"/>
      <c r="D118" s="25"/>
      <c r="E118" s="25"/>
      <c r="F118" s="25"/>
      <c r="G118" s="25"/>
      <c r="H118" s="25" t="s">
        <v>150</v>
      </c>
      <c r="I118" s="26">
        <v>44872</v>
      </c>
      <c r="J118" s="25"/>
      <c r="K118" s="25" t="s">
        <v>175</v>
      </c>
      <c r="L118" s="25" t="s">
        <v>209</v>
      </c>
      <c r="M118" s="28"/>
      <c r="N118" s="25" t="s">
        <v>213</v>
      </c>
      <c r="O118" s="7">
        <v>294.04000000000002</v>
      </c>
      <c r="P118" s="7">
        <f>ROUND(P117+O118,5)</f>
        <v>2072.94</v>
      </c>
    </row>
    <row r="119" spans="1:16" ht="15.75" thickBot="1" x14ac:dyDescent="0.3">
      <c r="A119" s="25"/>
      <c r="B119" s="25"/>
      <c r="C119" s="25"/>
      <c r="D119" s="25"/>
      <c r="E119" s="25"/>
      <c r="F119" s="25" t="s">
        <v>148</v>
      </c>
      <c r="G119" s="25"/>
      <c r="H119" s="25"/>
      <c r="I119" s="26"/>
      <c r="J119" s="25"/>
      <c r="K119" s="25"/>
      <c r="L119" s="25"/>
      <c r="M119" s="29"/>
      <c r="N119" s="25"/>
      <c r="O119" s="9">
        <f>ROUND(SUM(O113:O118),5)</f>
        <v>2072.94</v>
      </c>
      <c r="P119" s="9">
        <f>P118</f>
        <v>2072.94</v>
      </c>
    </row>
    <row r="120" spans="1:16" ht="15.75" thickBot="1" x14ac:dyDescent="0.3">
      <c r="A120" s="25"/>
      <c r="B120" s="25"/>
      <c r="C120" s="25"/>
      <c r="D120" s="25"/>
      <c r="E120" s="25" t="s">
        <v>115</v>
      </c>
      <c r="F120" s="25"/>
      <c r="G120" s="25"/>
      <c r="H120" s="25"/>
      <c r="I120" s="26"/>
      <c r="J120" s="25"/>
      <c r="K120" s="25"/>
      <c r="L120" s="25"/>
      <c r="M120" s="29"/>
      <c r="N120" s="25"/>
      <c r="O120" s="9">
        <f>O119</f>
        <v>2072.94</v>
      </c>
      <c r="P120" s="9">
        <f>P119</f>
        <v>2072.94</v>
      </c>
    </row>
    <row r="121" spans="1:16" ht="15.75" thickBot="1" x14ac:dyDescent="0.3">
      <c r="A121" s="25"/>
      <c r="B121" s="25"/>
      <c r="C121" s="25"/>
      <c r="D121" s="25" t="s">
        <v>116</v>
      </c>
      <c r="E121" s="25"/>
      <c r="F121" s="25"/>
      <c r="G121" s="25"/>
      <c r="H121" s="25"/>
      <c r="I121" s="26"/>
      <c r="J121" s="25"/>
      <c r="K121" s="25"/>
      <c r="L121" s="25"/>
      <c r="M121" s="29"/>
      <c r="N121" s="25"/>
      <c r="O121" s="9">
        <f>ROUND(O67+O78+O84+O89+O99+O111+O120,5)</f>
        <v>13840.86</v>
      </c>
      <c r="P121" s="9">
        <f>ROUND(P67+P78+P84+P89+P99+P111+P120,5)</f>
        <v>13840.86</v>
      </c>
    </row>
    <row r="122" spans="1:16" ht="15.75" thickBot="1" x14ac:dyDescent="0.3">
      <c r="A122" s="25"/>
      <c r="B122" s="25" t="s">
        <v>117</v>
      </c>
      <c r="C122" s="25"/>
      <c r="D122" s="25"/>
      <c r="E122" s="25"/>
      <c r="F122" s="25"/>
      <c r="G122" s="25"/>
      <c r="H122" s="25"/>
      <c r="I122" s="26"/>
      <c r="J122" s="25"/>
      <c r="K122" s="25"/>
      <c r="L122" s="25"/>
      <c r="M122" s="29"/>
      <c r="N122" s="25"/>
      <c r="O122" s="9">
        <f>ROUND(O58-O121,5)</f>
        <v>-1284.1199999999999</v>
      </c>
      <c r="P122" s="9">
        <f>ROUND(P58-P121,5)</f>
        <v>-1284.1199999999999</v>
      </c>
    </row>
    <row r="123" spans="1:16" s="15" customFormat="1" ht="12" thickBot="1" x14ac:dyDescent="0.25">
      <c r="A123" s="1" t="s">
        <v>118</v>
      </c>
      <c r="B123" s="1"/>
      <c r="C123" s="1"/>
      <c r="D123" s="1"/>
      <c r="E123" s="1"/>
      <c r="F123" s="1"/>
      <c r="G123" s="1"/>
      <c r="H123" s="1"/>
      <c r="I123" s="23"/>
      <c r="J123" s="1"/>
      <c r="K123" s="1"/>
      <c r="L123" s="1"/>
      <c r="M123" s="27"/>
      <c r="N123" s="1"/>
      <c r="O123" s="13">
        <f>O122</f>
        <v>-1284.1199999999999</v>
      </c>
      <c r="P123" s="13">
        <f>P122</f>
        <v>-1284.1199999999999</v>
      </c>
    </row>
    <row r="124" spans="1:16" ht="15.75" thickTop="1" x14ac:dyDescent="0.25"/>
  </sheetData>
  <pageMargins left="0.7" right="0.7" top="0.75" bottom="0.75" header="0.1" footer="0.3"/>
  <pageSetup orientation="portrait" r:id="rId1"/>
  <headerFooter>
    <oddHeader>&amp;L&amp;"Arial,Bold"&amp;8 1:31 PM
&amp;"Arial,Bold"&amp;8 12/04/22
&amp;"Arial,Bold"&amp;8 Accrual Basis&amp;C&amp;"Arial,Bold"&amp;12 United States Swimming, Inc. of Maine
&amp;"Arial,Bold"&amp;14 Profit &amp;&amp; Loss Detail
&amp;"Arial,Bold"&amp;10 September 1 through December 4,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307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3073" r:id="rId4" name="FILTER"/>
      </mc:Fallback>
    </mc:AlternateContent>
    <mc:AlternateContent xmlns:mc="http://schemas.openxmlformats.org/markup-compatibility/2006">
      <mc:Choice Requires="x14">
        <control shapeId="3074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3074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EBD4C-9597-48A1-9538-06CE9DC42B70}">
  <sheetPr codeName="Sheet2"/>
  <dimension ref="A1:G52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5" x14ac:dyDescent="0.25"/>
  <cols>
    <col min="1" max="5" width="3" style="19" customWidth="1"/>
    <col min="6" max="6" width="31" style="19" customWidth="1"/>
    <col min="7" max="7" width="13.5703125" style="20" bestFit="1" customWidth="1"/>
  </cols>
  <sheetData>
    <row r="1" spans="1:7" s="18" customFormat="1" ht="15.75" thickBot="1" x14ac:dyDescent="0.3">
      <c r="A1" s="16"/>
      <c r="B1" s="16"/>
      <c r="C1" s="16"/>
      <c r="D1" s="16"/>
      <c r="E1" s="16"/>
      <c r="F1" s="16"/>
      <c r="G1" s="21" t="s">
        <v>119</v>
      </c>
    </row>
    <row r="2" spans="1:7" ht="15.75" thickTop="1" x14ac:dyDescent="0.25">
      <c r="A2" s="1"/>
      <c r="B2" s="1" t="s">
        <v>4</v>
      </c>
      <c r="C2" s="1"/>
      <c r="D2" s="1"/>
      <c r="E2" s="1"/>
      <c r="F2" s="1"/>
      <c r="G2" s="3"/>
    </row>
    <row r="3" spans="1:7" x14ac:dyDescent="0.25">
      <c r="A3" s="1"/>
      <c r="B3" s="1"/>
      <c r="C3" s="1"/>
      <c r="D3" s="1" t="s">
        <v>5</v>
      </c>
      <c r="E3" s="1"/>
      <c r="F3" s="1"/>
      <c r="G3" s="3"/>
    </row>
    <row r="4" spans="1:7" x14ac:dyDescent="0.25">
      <c r="A4" s="1"/>
      <c r="B4" s="1"/>
      <c r="C4" s="1"/>
      <c r="D4" s="1"/>
      <c r="E4" s="1" t="s">
        <v>6</v>
      </c>
      <c r="F4" s="1"/>
      <c r="G4" s="3"/>
    </row>
    <row r="5" spans="1:7" x14ac:dyDescent="0.25">
      <c r="A5" s="1"/>
      <c r="B5" s="1"/>
      <c r="C5" s="1"/>
      <c r="D5" s="1"/>
      <c r="E5" s="1"/>
      <c r="F5" s="1" t="s">
        <v>11</v>
      </c>
      <c r="G5" s="3">
        <v>500</v>
      </c>
    </row>
    <row r="6" spans="1:7" x14ac:dyDescent="0.25">
      <c r="A6" s="1"/>
      <c r="B6" s="1"/>
      <c r="C6" s="1"/>
      <c r="D6" s="1"/>
      <c r="E6" s="1"/>
      <c r="F6" s="1" t="s">
        <v>13</v>
      </c>
      <c r="G6" s="3">
        <v>2041.63</v>
      </c>
    </row>
    <row r="7" spans="1:7" ht="15.75" thickBot="1" x14ac:dyDescent="0.3">
      <c r="A7" s="1"/>
      <c r="B7" s="1"/>
      <c r="C7" s="1"/>
      <c r="D7" s="1"/>
      <c r="E7" s="1"/>
      <c r="F7" s="1" t="s">
        <v>17</v>
      </c>
      <c r="G7" s="5">
        <v>2445.6</v>
      </c>
    </row>
    <row r="8" spans="1:7" x14ac:dyDescent="0.25">
      <c r="A8" s="1"/>
      <c r="B8" s="1"/>
      <c r="C8" s="1"/>
      <c r="D8" s="1"/>
      <c r="E8" s="1" t="s">
        <v>18</v>
      </c>
      <c r="F8" s="1"/>
      <c r="G8" s="3">
        <f>ROUND(SUM(G4:G7),5)</f>
        <v>4987.2299999999996</v>
      </c>
    </row>
    <row r="9" spans="1:7" x14ac:dyDescent="0.25">
      <c r="A9" s="1"/>
      <c r="B9" s="1"/>
      <c r="C9" s="1"/>
      <c r="D9" s="1"/>
      <c r="E9" s="1" t="s">
        <v>19</v>
      </c>
      <c r="F9" s="1"/>
      <c r="G9" s="3"/>
    </row>
    <row r="10" spans="1:7" x14ac:dyDescent="0.25">
      <c r="A10" s="1"/>
      <c r="B10" s="1"/>
      <c r="C10" s="1"/>
      <c r="D10" s="1"/>
      <c r="E10" s="1"/>
      <c r="F10" s="1" t="s">
        <v>21</v>
      </c>
      <c r="G10" s="3">
        <v>2000</v>
      </c>
    </row>
    <row r="11" spans="1:7" ht="15.75" thickBot="1" x14ac:dyDescent="0.3">
      <c r="A11" s="1"/>
      <c r="B11" s="1"/>
      <c r="C11" s="1"/>
      <c r="D11" s="1"/>
      <c r="E11" s="1"/>
      <c r="F11" s="1" t="s">
        <v>24</v>
      </c>
      <c r="G11" s="5">
        <v>21</v>
      </c>
    </row>
    <row r="12" spans="1:7" x14ac:dyDescent="0.25">
      <c r="A12" s="1"/>
      <c r="B12" s="1"/>
      <c r="C12" s="1"/>
      <c r="D12" s="1"/>
      <c r="E12" s="1" t="s">
        <v>26</v>
      </c>
      <c r="F12" s="1"/>
      <c r="G12" s="3">
        <f>ROUND(SUM(G9:G11),5)</f>
        <v>2021</v>
      </c>
    </row>
    <row r="13" spans="1:7" x14ac:dyDescent="0.25">
      <c r="A13" s="1"/>
      <c r="B13" s="1"/>
      <c r="C13" s="1"/>
      <c r="D13" s="1"/>
      <c r="E13" s="1" t="s">
        <v>27</v>
      </c>
      <c r="F13" s="1"/>
      <c r="G13" s="3"/>
    </row>
    <row r="14" spans="1:7" ht="15.75" thickBot="1" x14ac:dyDescent="0.3">
      <c r="A14" s="1"/>
      <c r="B14" s="1"/>
      <c r="C14" s="1"/>
      <c r="D14" s="1"/>
      <c r="E14" s="1"/>
      <c r="F14" s="1" t="s">
        <v>28</v>
      </c>
      <c r="G14" s="5">
        <v>237.21</v>
      </c>
    </row>
    <row r="15" spans="1:7" x14ac:dyDescent="0.25">
      <c r="A15" s="1"/>
      <c r="B15" s="1"/>
      <c r="C15" s="1"/>
      <c r="D15" s="1"/>
      <c r="E15" s="1" t="s">
        <v>29</v>
      </c>
      <c r="F15" s="1"/>
      <c r="G15" s="3">
        <f>ROUND(SUM(G13:G14),5)</f>
        <v>237.21</v>
      </c>
    </row>
    <row r="16" spans="1:7" x14ac:dyDescent="0.25">
      <c r="A16" s="1"/>
      <c r="B16" s="1"/>
      <c r="C16" s="1"/>
      <c r="D16" s="1"/>
      <c r="E16" s="1" t="s">
        <v>30</v>
      </c>
      <c r="F16" s="1"/>
      <c r="G16" s="3"/>
    </row>
    <row r="17" spans="1:7" x14ac:dyDescent="0.25">
      <c r="A17" s="1"/>
      <c r="B17" s="1"/>
      <c r="C17" s="1"/>
      <c r="D17" s="1"/>
      <c r="E17" s="1"/>
      <c r="F17" s="1" t="s">
        <v>33</v>
      </c>
      <c r="G17" s="3">
        <v>507</v>
      </c>
    </row>
    <row r="18" spans="1:7" x14ac:dyDescent="0.25">
      <c r="A18" s="1"/>
      <c r="B18" s="1"/>
      <c r="C18" s="1"/>
      <c r="D18" s="1"/>
      <c r="E18" s="1"/>
      <c r="F18" s="1" t="s">
        <v>35</v>
      </c>
      <c r="G18" s="3">
        <v>4750.3599999999997</v>
      </c>
    </row>
    <row r="19" spans="1:7" ht="15.75" thickBot="1" x14ac:dyDescent="0.3">
      <c r="A19" s="1"/>
      <c r="B19" s="1"/>
      <c r="C19" s="1"/>
      <c r="D19" s="1"/>
      <c r="E19" s="1"/>
      <c r="F19" s="1" t="s">
        <v>38</v>
      </c>
      <c r="G19" s="7">
        <v>53.94</v>
      </c>
    </row>
    <row r="20" spans="1:7" ht="15.75" thickBot="1" x14ac:dyDescent="0.3">
      <c r="A20" s="1"/>
      <c r="B20" s="1"/>
      <c r="C20" s="1"/>
      <c r="D20" s="1"/>
      <c r="E20" s="1" t="s">
        <v>40</v>
      </c>
      <c r="F20" s="1"/>
      <c r="G20" s="9">
        <f>ROUND(SUM(G16:G19),5)</f>
        <v>5311.3</v>
      </c>
    </row>
    <row r="21" spans="1:7" ht="15.75" thickBot="1" x14ac:dyDescent="0.3">
      <c r="A21" s="1"/>
      <c r="B21" s="1"/>
      <c r="C21" s="1"/>
      <c r="D21" s="1" t="s">
        <v>41</v>
      </c>
      <c r="E21" s="1"/>
      <c r="F21" s="1"/>
      <c r="G21" s="11">
        <f>ROUND(G3+G8+G12+G15+G20,5)</f>
        <v>12556.74</v>
      </c>
    </row>
    <row r="22" spans="1:7" x14ac:dyDescent="0.25">
      <c r="A22" s="1"/>
      <c r="B22" s="1"/>
      <c r="C22" s="1" t="s">
        <v>42</v>
      </c>
      <c r="D22" s="1"/>
      <c r="E22" s="1"/>
      <c r="F22" s="1"/>
      <c r="G22" s="3">
        <f>G21</f>
        <v>12556.74</v>
      </c>
    </row>
    <row r="23" spans="1:7" x14ac:dyDescent="0.25">
      <c r="A23" s="1"/>
      <c r="B23" s="1"/>
      <c r="C23" s="1"/>
      <c r="D23" s="1" t="s">
        <v>43</v>
      </c>
      <c r="E23" s="1"/>
      <c r="F23" s="1"/>
      <c r="G23" s="3"/>
    </row>
    <row r="24" spans="1:7" x14ac:dyDescent="0.25">
      <c r="A24" s="1"/>
      <c r="B24" s="1"/>
      <c r="C24" s="1"/>
      <c r="D24" s="1"/>
      <c r="E24" s="1" t="s">
        <v>44</v>
      </c>
      <c r="F24" s="1"/>
      <c r="G24" s="3"/>
    </row>
    <row r="25" spans="1:7" x14ac:dyDescent="0.25">
      <c r="A25" s="1"/>
      <c r="B25" s="1"/>
      <c r="C25" s="1"/>
      <c r="D25" s="1"/>
      <c r="E25" s="1"/>
      <c r="F25" s="1" t="s">
        <v>46</v>
      </c>
      <c r="G25" s="3">
        <v>307.95999999999998</v>
      </c>
    </row>
    <row r="26" spans="1:7" ht="15.75" thickBot="1" x14ac:dyDescent="0.3">
      <c r="A26" s="1"/>
      <c r="B26" s="1"/>
      <c r="C26" s="1"/>
      <c r="D26" s="1"/>
      <c r="E26" s="1"/>
      <c r="F26" s="1" t="s">
        <v>53</v>
      </c>
      <c r="G26" s="5">
        <v>200</v>
      </c>
    </row>
    <row r="27" spans="1:7" x14ac:dyDescent="0.25">
      <c r="A27" s="1"/>
      <c r="B27" s="1"/>
      <c r="C27" s="1"/>
      <c r="D27" s="1"/>
      <c r="E27" s="1" t="s">
        <v>54</v>
      </c>
      <c r="F27" s="1"/>
      <c r="G27" s="3">
        <f>ROUND(SUM(G24:G26),5)</f>
        <v>507.96</v>
      </c>
    </row>
    <row r="28" spans="1:7" x14ac:dyDescent="0.25">
      <c r="A28" s="1"/>
      <c r="B28" s="1"/>
      <c r="C28" s="1"/>
      <c r="D28" s="1"/>
      <c r="E28" s="1" t="s">
        <v>61</v>
      </c>
      <c r="F28" s="1"/>
      <c r="G28" s="3"/>
    </row>
    <row r="29" spans="1:7" x14ac:dyDescent="0.25">
      <c r="A29" s="1"/>
      <c r="B29" s="1"/>
      <c r="C29" s="1"/>
      <c r="D29" s="1"/>
      <c r="E29" s="1"/>
      <c r="F29" s="1" t="s">
        <v>63</v>
      </c>
      <c r="G29" s="3">
        <v>782.28</v>
      </c>
    </row>
    <row r="30" spans="1:7" ht="15.75" thickBot="1" x14ac:dyDescent="0.3">
      <c r="A30" s="1"/>
      <c r="B30" s="1"/>
      <c r="C30" s="1"/>
      <c r="D30" s="1"/>
      <c r="E30" s="1"/>
      <c r="F30" s="1" t="s">
        <v>66</v>
      </c>
      <c r="G30" s="5">
        <v>1288.02</v>
      </c>
    </row>
    <row r="31" spans="1:7" x14ac:dyDescent="0.25">
      <c r="A31" s="1"/>
      <c r="B31" s="1"/>
      <c r="C31" s="1"/>
      <c r="D31" s="1"/>
      <c r="E31" s="1" t="s">
        <v>67</v>
      </c>
      <c r="F31" s="1"/>
      <c r="G31" s="3">
        <f>ROUND(SUM(G28:G30),5)</f>
        <v>2070.3000000000002</v>
      </c>
    </row>
    <row r="32" spans="1:7" x14ac:dyDescent="0.25">
      <c r="A32" s="1"/>
      <c r="B32" s="1"/>
      <c r="C32" s="1"/>
      <c r="D32" s="1"/>
      <c r="E32" s="1" t="s">
        <v>68</v>
      </c>
      <c r="F32" s="1"/>
      <c r="G32" s="3"/>
    </row>
    <row r="33" spans="1:7" ht="15.75" thickBot="1" x14ac:dyDescent="0.3">
      <c r="A33" s="1"/>
      <c r="B33" s="1"/>
      <c r="C33" s="1"/>
      <c r="D33" s="1"/>
      <c r="E33" s="1"/>
      <c r="F33" s="1" t="s">
        <v>70</v>
      </c>
      <c r="G33" s="5">
        <v>2000</v>
      </c>
    </row>
    <row r="34" spans="1:7" x14ac:dyDescent="0.25">
      <c r="A34" s="1"/>
      <c r="B34" s="1"/>
      <c r="C34" s="1"/>
      <c r="D34" s="1"/>
      <c r="E34" s="1" t="s">
        <v>73</v>
      </c>
      <c r="F34" s="1"/>
      <c r="G34" s="3">
        <f>ROUND(SUM(G32:G33),5)</f>
        <v>2000</v>
      </c>
    </row>
    <row r="35" spans="1:7" x14ac:dyDescent="0.25">
      <c r="A35" s="1"/>
      <c r="B35" s="1"/>
      <c r="C35" s="1"/>
      <c r="D35" s="1"/>
      <c r="E35" s="1" t="s">
        <v>74</v>
      </c>
      <c r="F35" s="1"/>
      <c r="G35" s="3"/>
    </row>
    <row r="36" spans="1:7" ht="15.75" thickBot="1" x14ac:dyDescent="0.3">
      <c r="A36" s="1"/>
      <c r="B36" s="1"/>
      <c r="C36" s="1"/>
      <c r="D36" s="1"/>
      <c r="E36" s="1"/>
      <c r="F36" s="1" t="s">
        <v>76</v>
      </c>
      <c r="G36" s="5">
        <v>209.7</v>
      </c>
    </row>
    <row r="37" spans="1:7" x14ac:dyDescent="0.25">
      <c r="A37" s="1"/>
      <c r="B37" s="1"/>
      <c r="C37" s="1"/>
      <c r="D37" s="1"/>
      <c r="E37" s="1" t="s">
        <v>77</v>
      </c>
      <c r="F37" s="1"/>
      <c r="G37" s="3">
        <f>ROUND(SUM(G35:G36),5)</f>
        <v>209.7</v>
      </c>
    </row>
    <row r="38" spans="1:7" x14ac:dyDescent="0.25">
      <c r="A38" s="1"/>
      <c r="B38" s="1"/>
      <c r="C38" s="1"/>
      <c r="D38" s="1"/>
      <c r="E38" s="1" t="s">
        <v>81</v>
      </c>
      <c r="F38" s="1"/>
      <c r="G38" s="3"/>
    </row>
    <row r="39" spans="1:7" x14ac:dyDescent="0.25">
      <c r="A39" s="1"/>
      <c r="B39" s="1"/>
      <c r="C39" s="1"/>
      <c r="D39" s="1"/>
      <c r="E39" s="1"/>
      <c r="F39" s="1" t="s">
        <v>78</v>
      </c>
      <c r="G39" s="3">
        <v>6062</v>
      </c>
    </row>
    <row r="40" spans="1:7" ht="15.75" thickBot="1" x14ac:dyDescent="0.3">
      <c r="A40" s="1"/>
      <c r="B40" s="1"/>
      <c r="C40" s="1"/>
      <c r="D40" s="1"/>
      <c r="E40" s="1"/>
      <c r="F40" s="1" t="s">
        <v>84</v>
      </c>
      <c r="G40" s="5">
        <v>526.66999999999996</v>
      </c>
    </row>
    <row r="41" spans="1:7" x14ac:dyDescent="0.25">
      <c r="A41" s="1"/>
      <c r="B41" s="1"/>
      <c r="C41" s="1"/>
      <c r="D41" s="1"/>
      <c r="E41" s="1" t="s">
        <v>85</v>
      </c>
      <c r="F41" s="1"/>
      <c r="G41" s="3">
        <f>ROUND(SUM(G38:G40),5)</f>
        <v>6588.67</v>
      </c>
    </row>
    <row r="42" spans="1:7" x14ac:dyDescent="0.25">
      <c r="A42" s="1"/>
      <c r="B42" s="1"/>
      <c r="C42" s="1"/>
      <c r="D42" s="1"/>
      <c r="E42" s="1" t="s">
        <v>86</v>
      </c>
      <c r="F42" s="1"/>
      <c r="G42" s="3"/>
    </row>
    <row r="43" spans="1:7" x14ac:dyDescent="0.25">
      <c r="A43" s="1"/>
      <c r="B43" s="1"/>
      <c r="C43" s="1"/>
      <c r="D43" s="1"/>
      <c r="E43" s="1"/>
      <c r="F43" s="1" t="s">
        <v>88</v>
      </c>
      <c r="G43" s="3">
        <v>193.29</v>
      </c>
    </row>
    <row r="44" spans="1:7" ht="15.75" thickBot="1" x14ac:dyDescent="0.3">
      <c r="A44" s="1"/>
      <c r="B44" s="1"/>
      <c r="C44" s="1"/>
      <c r="D44" s="1"/>
      <c r="E44" s="1"/>
      <c r="F44" s="1" t="s">
        <v>91</v>
      </c>
      <c r="G44" s="5">
        <v>198</v>
      </c>
    </row>
    <row r="45" spans="1:7" x14ac:dyDescent="0.25">
      <c r="A45" s="1"/>
      <c r="B45" s="1"/>
      <c r="C45" s="1"/>
      <c r="D45" s="1"/>
      <c r="E45" s="1" t="s">
        <v>95</v>
      </c>
      <c r="F45" s="1"/>
      <c r="G45" s="3">
        <f>ROUND(SUM(G42:G44),5)</f>
        <v>391.29</v>
      </c>
    </row>
    <row r="46" spans="1:7" x14ac:dyDescent="0.25">
      <c r="A46" s="1"/>
      <c r="B46" s="1"/>
      <c r="C46" s="1"/>
      <c r="D46" s="1"/>
      <c r="E46" s="1" t="s">
        <v>110</v>
      </c>
      <c r="F46" s="1"/>
      <c r="G46" s="3"/>
    </row>
    <row r="47" spans="1:7" ht="15.75" thickBot="1" x14ac:dyDescent="0.3">
      <c r="A47" s="1"/>
      <c r="B47" s="1"/>
      <c r="C47" s="1"/>
      <c r="D47" s="1"/>
      <c r="E47" s="1"/>
      <c r="F47" s="1" t="s">
        <v>114</v>
      </c>
      <c r="G47" s="7">
        <v>2072.94</v>
      </c>
    </row>
    <row r="48" spans="1:7" ht="15.75" thickBot="1" x14ac:dyDescent="0.3">
      <c r="A48" s="1"/>
      <c r="B48" s="1"/>
      <c r="C48" s="1"/>
      <c r="D48" s="1"/>
      <c r="E48" s="1" t="s">
        <v>115</v>
      </c>
      <c r="F48" s="1"/>
      <c r="G48" s="9">
        <f>ROUND(SUM(G46:G47),5)</f>
        <v>2072.94</v>
      </c>
    </row>
    <row r="49" spans="1:7" ht="15.75" thickBot="1" x14ac:dyDescent="0.3">
      <c r="A49" s="1"/>
      <c r="B49" s="1"/>
      <c r="C49" s="1"/>
      <c r="D49" s="1" t="s">
        <v>116</v>
      </c>
      <c r="E49" s="1"/>
      <c r="F49" s="1"/>
      <c r="G49" s="9">
        <f>ROUND(G23+G27+G31+G34+G37+G41+G45+G48,5)</f>
        <v>13840.86</v>
      </c>
    </row>
    <row r="50" spans="1:7" ht="15.75" thickBot="1" x14ac:dyDescent="0.3">
      <c r="A50" s="1"/>
      <c r="B50" s="1" t="s">
        <v>117</v>
      </c>
      <c r="C50" s="1"/>
      <c r="D50" s="1"/>
      <c r="E50" s="1"/>
      <c r="F50" s="1"/>
      <c r="G50" s="9">
        <f>ROUND(G2+G22-G49,5)</f>
        <v>-1284.1199999999999</v>
      </c>
    </row>
    <row r="51" spans="1:7" s="15" customFormat="1" ht="12" thickBot="1" x14ac:dyDescent="0.25">
      <c r="A51" s="1" t="s">
        <v>118</v>
      </c>
      <c r="B51" s="1"/>
      <c r="C51" s="1"/>
      <c r="D51" s="1"/>
      <c r="E51" s="1"/>
      <c r="F51" s="1"/>
      <c r="G51" s="13">
        <f>G50</f>
        <v>-1284.1199999999999</v>
      </c>
    </row>
    <row r="52" spans="1:7" ht="15.75" thickTop="1" x14ac:dyDescent="0.25"/>
  </sheetData>
  <pageMargins left="0.7" right="0.7" top="0.75" bottom="0.75" header="0.1" footer="0.3"/>
  <pageSetup orientation="portrait" r:id="rId1"/>
  <headerFooter>
    <oddHeader>&amp;L&amp;"Arial,Bold"&amp;8 1:29 PM
&amp;"Arial,Bold"&amp;8 12/04/22
&amp;"Arial,Bold"&amp;8 Accrual Basis&amp;C&amp;"Arial,Bold"&amp;12 United States Swimming, Inc. of Maine
&amp;"Arial,Bold"&amp;14 Profit &amp;&amp; Loss
&amp;"Arial,Bold"&amp;10 September 1 through December 4,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5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2050" r:id="rId4" name="HEADER"/>
      </mc:Fallback>
    </mc:AlternateContent>
    <mc:AlternateContent xmlns:mc="http://schemas.openxmlformats.org/markup-compatibility/2006">
      <mc:Choice Requires="x14">
        <control shapeId="204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2049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FY22-23 PL Actual vs Budget YTD</vt:lpstr>
      <vt:lpstr>FY2022-2023 P&amp;L detail PYC</vt:lpstr>
      <vt:lpstr>FY2022-2023 P&amp;L detail YTD</vt:lpstr>
      <vt:lpstr>FY2022-2023 P&amp;L summary YTD</vt:lpstr>
      <vt:lpstr>'FY2022-2023 P&amp;L detail PYC'!Print_Titles</vt:lpstr>
      <vt:lpstr>'FY2022-2023 P&amp;L detail YTD'!Print_Titles</vt:lpstr>
      <vt:lpstr>'FY2022-2023 P&amp;L summary YTD'!Print_Titles</vt:lpstr>
      <vt:lpstr>'FY22-23 PL Actual vs Budget YTD'!Print_Titles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Hatch</dc:creator>
  <cp:lastModifiedBy>Holly Hatch</cp:lastModifiedBy>
  <dcterms:created xsi:type="dcterms:W3CDTF">2022-12-04T17:34:29Z</dcterms:created>
  <dcterms:modified xsi:type="dcterms:W3CDTF">2022-12-04T18:39:32Z</dcterms:modified>
</cp:coreProperties>
</file>